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\Desktop\PLOMBIER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4" i="1"/>
  <c r="I23" i="1"/>
  <c r="I22" i="1"/>
  <c r="J22" i="1" s="1"/>
  <c r="L22" i="1" s="1"/>
  <c r="I21" i="1"/>
  <c r="J25" i="1"/>
  <c r="J24" i="1"/>
  <c r="J21" i="1"/>
  <c r="I20" i="1"/>
  <c r="J20" i="1" s="1"/>
  <c r="E25" i="1"/>
  <c r="K25" i="1"/>
  <c r="K24" i="1"/>
  <c r="K23" i="1"/>
  <c r="K22" i="1"/>
  <c r="K21" i="1"/>
  <c r="K20" i="1"/>
  <c r="G25" i="1"/>
  <c r="G24" i="1"/>
  <c r="G23" i="1"/>
  <c r="G22" i="1"/>
  <c r="G21" i="1"/>
  <c r="E24" i="1"/>
  <c r="E23" i="1"/>
  <c r="E22" i="1"/>
  <c r="F22" i="1" s="1"/>
  <c r="E21" i="1"/>
  <c r="F25" i="1"/>
  <c r="F24" i="1"/>
  <c r="H24" i="1" s="1"/>
  <c r="F21" i="1"/>
  <c r="G20" i="1"/>
  <c r="E20" i="1"/>
  <c r="F20" i="1" s="1"/>
  <c r="H20" i="1" s="1"/>
  <c r="K36" i="1"/>
  <c r="L36" i="1" s="1"/>
  <c r="I36" i="1"/>
  <c r="J36" i="1" s="1"/>
  <c r="G36" i="1"/>
  <c r="E36" i="1"/>
  <c r="F36" i="1" s="1"/>
  <c r="C36" i="1"/>
  <c r="K35" i="1"/>
  <c r="L35" i="1" s="1"/>
  <c r="I35" i="1"/>
  <c r="J35" i="1" s="1"/>
  <c r="G35" i="1"/>
  <c r="E35" i="1"/>
  <c r="F35" i="1" s="1"/>
  <c r="C35" i="1"/>
  <c r="K34" i="1"/>
  <c r="I34" i="1"/>
  <c r="J34" i="1" s="1"/>
  <c r="L34" i="1" s="1"/>
  <c r="G34" i="1"/>
  <c r="E34" i="1"/>
  <c r="F34" i="1" s="1"/>
  <c r="H34" i="1" s="1"/>
  <c r="C34" i="1"/>
  <c r="K33" i="1"/>
  <c r="L33" i="1" s="1"/>
  <c r="I33" i="1"/>
  <c r="J33" i="1" s="1"/>
  <c r="G33" i="1"/>
  <c r="E33" i="1"/>
  <c r="F33" i="1" s="1"/>
  <c r="C33" i="1"/>
  <c r="K32" i="1"/>
  <c r="I32" i="1"/>
  <c r="J32" i="1" s="1"/>
  <c r="G32" i="1"/>
  <c r="E32" i="1"/>
  <c r="F32" i="1" s="1"/>
  <c r="H32" i="1" s="1"/>
  <c r="C32" i="1"/>
  <c r="K31" i="1"/>
  <c r="I31" i="1"/>
  <c r="J31" i="1" s="1"/>
  <c r="G31" i="1"/>
  <c r="H31" i="1" s="1"/>
  <c r="E31" i="1"/>
  <c r="F31" i="1" s="1"/>
  <c r="C31" i="1"/>
  <c r="F23" i="1"/>
  <c r="H23" i="1" s="1"/>
  <c r="I14" i="1"/>
  <c r="J14" i="1" s="1"/>
  <c r="L14" i="1" s="1"/>
  <c r="I13" i="1"/>
  <c r="J13" i="1" s="1"/>
  <c r="L13" i="1" s="1"/>
  <c r="I12" i="1"/>
  <c r="J12" i="1" s="1"/>
  <c r="L12" i="1" s="1"/>
  <c r="I11" i="1"/>
  <c r="I10" i="1"/>
  <c r="J10" i="1" s="1"/>
  <c r="E14" i="1"/>
  <c r="F14" i="1" s="1"/>
  <c r="E13" i="1"/>
  <c r="F13" i="1" s="1"/>
  <c r="H13" i="1" s="1"/>
  <c r="E12" i="1"/>
  <c r="E11" i="1"/>
  <c r="E10" i="1"/>
  <c r="J23" i="1"/>
  <c r="L23" i="1" s="1"/>
  <c r="J11" i="1"/>
  <c r="L11" i="1" s="1"/>
  <c r="L9" i="1"/>
  <c r="I9" i="1"/>
  <c r="J9" i="1" s="1"/>
  <c r="K14" i="1"/>
  <c r="K13" i="1"/>
  <c r="K12" i="1"/>
  <c r="K11" i="1"/>
  <c r="K10" i="1"/>
  <c r="K9" i="1"/>
  <c r="F12" i="1"/>
  <c r="F11" i="1"/>
  <c r="F10" i="1"/>
  <c r="G14" i="1"/>
  <c r="G13" i="1"/>
  <c r="G12" i="1"/>
  <c r="G11" i="1"/>
  <c r="G10" i="1"/>
  <c r="G9" i="1"/>
  <c r="E9" i="1"/>
  <c r="F9" i="1" s="1"/>
  <c r="L32" i="1" l="1"/>
  <c r="H36" i="1"/>
  <c r="L10" i="1"/>
  <c r="H14" i="1"/>
  <c r="H11" i="1"/>
  <c r="H12" i="1"/>
  <c r="L25" i="1"/>
  <c r="L20" i="1"/>
  <c r="L31" i="1"/>
  <c r="H33" i="1"/>
  <c r="H35" i="1"/>
  <c r="L21" i="1"/>
  <c r="L24" i="1"/>
  <c r="H22" i="1"/>
  <c r="H25" i="1"/>
  <c r="H21" i="1"/>
  <c r="H10" i="1"/>
  <c r="H9" i="1"/>
</calcChain>
</file>

<file path=xl/sharedStrings.xml><?xml version="1.0" encoding="utf-8"?>
<sst xmlns="http://schemas.openxmlformats.org/spreadsheetml/2006/main" count="69" uniqueCount="25">
  <si>
    <t>20mn</t>
  </si>
  <si>
    <t>10mn</t>
  </si>
  <si>
    <t>30mn</t>
  </si>
  <si>
    <t>ballon 800l</t>
  </si>
  <si>
    <t>30kw/h</t>
  </si>
  <si>
    <t>5kw/10mn</t>
  </si>
  <si>
    <t>chute temp en  °c</t>
  </si>
  <si>
    <t>temp finale en °c</t>
  </si>
  <si>
    <t>40mn</t>
  </si>
  <si>
    <t>60mn</t>
  </si>
  <si>
    <t>70mn</t>
  </si>
  <si>
    <t>nbre douches cumul</t>
  </si>
  <si>
    <t>Quantité eau en 10mn à 8l/mn</t>
  </si>
  <si>
    <t>stockage à 65°c</t>
  </si>
  <si>
    <t>rechauffage en 10mn en  °c</t>
  </si>
  <si>
    <t>50kw/h</t>
  </si>
  <si>
    <t>8,33kw/10mn</t>
  </si>
  <si>
    <t>rechauffage avec régime d'eau chauffage 80/60°c          ET un débit de 2,2m3/h soit un diamètre de 32 mm</t>
  </si>
  <si>
    <t>rechauffage avec régime d'eau chauffage 80/60°c          ET un débit de 1,3m3/h soit un diamètre de 26 mm</t>
  </si>
  <si>
    <t>ballon de stockage de 800l avec échangeur  de 2m² stockage à 65°c</t>
  </si>
  <si>
    <t>Quantité eau en 10mn à 12l/mn</t>
  </si>
  <si>
    <t>debit 8 l/mn</t>
  </si>
  <si>
    <t>debit 12 l/mn</t>
  </si>
  <si>
    <t>debit 10 l/mn</t>
  </si>
  <si>
    <t>temp depart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</si>
</sst>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 wrapText="1"/>
    </xf>
    <xf numFmtId="2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4" xfId="0" applyBorder="1"/>
    <xf numFmtId="2" fontId="0" fillId="0" borderId="0" xfId="0" applyNumberFormat="1" applyBorder="1"/>
    <xf numFmtId="2" fontId="0" fillId="0" borderId="5" xfId="0" applyNumberFormat="1" applyBorder="1"/>
    <xf numFmtId="0" fontId="0" fillId="0" borderId="6" xfId="0" applyBorder="1"/>
    <xf numFmtId="2" fontId="0" fillId="0" borderId="7" xfId="0" applyNumberFormat="1" applyBorder="1"/>
    <xf numFmtId="2" fontId="0" fillId="0" borderId="8" xfId="0" applyNumberFormat="1" applyBorder="1"/>
    <xf numFmtId="0" fontId="0" fillId="0" borderId="5" xfId="0" applyBorder="1"/>
    <xf numFmtId="0" fontId="0" fillId="0" borderId="8" xfId="0" applyBorder="1"/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/>
    <xf numFmtId="1" fontId="0" fillId="0" borderId="4" xfId="0" applyNumberFormat="1" applyBorder="1"/>
    <xf numFmtId="1" fontId="0" fillId="0" borderId="6" xfId="0" applyNumberFormat="1" applyBorder="1"/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6"/>
  <sheetViews>
    <sheetView tabSelected="1" topLeftCell="A10" workbookViewId="0">
      <selection activeCell="B29" sqref="B29"/>
    </sheetView>
  </sheetViews>
  <sheetFormatPr baseColWidth="10" defaultRowHeight="15" x14ac:dyDescent="0.25"/>
  <cols>
    <col min="2" max="2" width="13.140625" customWidth="1"/>
    <col min="3" max="3" width="14" customWidth="1"/>
    <col min="8" max="8" width="13" customWidth="1"/>
    <col min="9" max="9" width="12.28515625" customWidth="1"/>
    <col min="11" max="11" width="12.5703125" customWidth="1"/>
  </cols>
  <sheetData>
    <row r="3" spans="1:12" ht="15.75" thickBot="1" x14ac:dyDescent="0.3"/>
    <row r="4" spans="1:12" ht="33" customHeight="1" thickBot="1" x14ac:dyDescent="0.3">
      <c r="B4" s="27" t="s">
        <v>19</v>
      </c>
      <c r="C4" s="28"/>
      <c r="D4" s="29"/>
      <c r="E4" s="27" t="s">
        <v>18</v>
      </c>
      <c r="F4" s="28"/>
      <c r="G4" s="28"/>
      <c r="H4" s="29"/>
      <c r="I4" s="27" t="s">
        <v>17</v>
      </c>
      <c r="J4" s="28"/>
      <c r="K4" s="28"/>
      <c r="L4" s="29"/>
    </row>
    <row r="5" spans="1:12" ht="15.75" thickBot="1" x14ac:dyDescent="0.3"/>
    <row r="6" spans="1:12" x14ac:dyDescent="0.25">
      <c r="B6" s="20" t="s">
        <v>3</v>
      </c>
      <c r="C6" s="5"/>
      <c r="D6" s="6"/>
      <c r="E6" s="4"/>
      <c r="F6" s="5"/>
      <c r="G6" s="5" t="s">
        <v>4</v>
      </c>
      <c r="H6" s="6"/>
      <c r="I6" s="4"/>
      <c r="J6" s="5"/>
      <c r="K6" s="5" t="s">
        <v>15</v>
      </c>
      <c r="L6" s="6"/>
    </row>
    <row r="7" spans="1:12" s="1" customFormat="1" ht="29.25" customHeight="1" x14ac:dyDescent="0.25">
      <c r="B7" s="7" t="s">
        <v>24</v>
      </c>
      <c r="C7" s="8"/>
      <c r="D7" s="10"/>
      <c r="E7" s="7"/>
      <c r="F7" s="8"/>
      <c r="G7" s="9" t="s">
        <v>5</v>
      </c>
      <c r="H7" s="10"/>
      <c r="I7" s="7"/>
      <c r="J7" s="8"/>
      <c r="K7" s="8" t="s">
        <v>16</v>
      </c>
      <c r="L7" s="10"/>
    </row>
    <row r="8" spans="1:12" s="3" customFormat="1" ht="60.75" customHeight="1" x14ac:dyDescent="0.25">
      <c r="A8" s="3" t="s">
        <v>21</v>
      </c>
      <c r="B8" s="11" t="s">
        <v>13</v>
      </c>
      <c r="C8" s="21" t="s">
        <v>12</v>
      </c>
      <c r="D8" s="22" t="s">
        <v>11</v>
      </c>
      <c r="E8" s="11"/>
      <c r="F8" s="8" t="s">
        <v>6</v>
      </c>
      <c r="G8" s="8" t="s">
        <v>14</v>
      </c>
      <c r="H8" s="10" t="s">
        <v>7</v>
      </c>
      <c r="I8" s="11"/>
      <c r="J8" s="8" t="s">
        <v>6</v>
      </c>
      <c r="K8" s="8" t="s">
        <v>14</v>
      </c>
      <c r="L8" s="10" t="s">
        <v>7</v>
      </c>
    </row>
    <row r="9" spans="1:12" x14ac:dyDescent="0.25">
      <c r="A9" s="26"/>
      <c r="B9" s="12" t="s">
        <v>1</v>
      </c>
      <c r="C9" s="9">
        <v>320</v>
      </c>
      <c r="D9" s="18">
        <v>4</v>
      </c>
      <c r="E9" s="12">
        <f xml:space="preserve"> (320*10)+(480*65)</f>
        <v>34400</v>
      </c>
      <c r="F9" s="13">
        <f>E9/800</f>
        <v>43</v>
      </c>
      <c r="G9" s="13">
        <f>5000/1.16/320</f>
        <v>13.469827586206899</v>
      </c>
      <c r="H9" s="14">
        <f>G9+F9</f>
        <v>56.469827586206897</v>
      </c>
      <c r="I9" s="24">
        <f xml:space="preserve"> (320*10)+(480*65)</f>
        <v>34400</v>
      </c>
      <c r="J9" s="13">
        <f>I9/800</f>
        <v>43</v>
      </c>
      <c r="K9" s="13">
        <f>8330/1.16/320</f>
        <v>22.44073275862069</v>
      </c>
      <c r="L9" s="14">
        <f>K9+J9</f>
        <v>65.440732758620697</v>
      </c>
    </row>
    <row r="10" spans="1:12" x14ac:dyDescent="0.25">
      <c r="A10" s="26"/>
      <c r="B10" s="12" t="s">
        <v>0</v>
      </c>
      <c r="C10" s="9">
        <v>320</v>
      </c>
      <c r="D10" s="18">
        <v>8</v>
      </c>
      <c r="E10" s="12">
        <f>(320*10)+(480*56)</f>
        <v>30080</v>
      </c>
      <c r="F10" s="13">
        <f t="shared" ref="F10:F14" si="0">E10/800</f>
        <v>37.6</v>
      </c>
      <c r="G10" s="13">
        <f t="shared" ref="G10:G14" si="1">5000/1.16/320</f>
        <v>13.469827586206899</v>
      </c>
      <c r="H10" s="14">
        <f>F10+G9</f>
        <v>51.069827586206898</v>
      </c>
      <c r="I10" s="24">
        <f>(320*10)+(480*65.4)</f>
        <v>34592</v>
      </c>
      <c r="J10" s="13">
        <f t="shared" ref="J10:J14" si="2">I10/800</f>
        <v>43.24</v>
      </c>
      <c r="K10" s="13">
        <f t="shared" ref="K10:K14" si="3">8330/1.16/320</f>
        <v>22.44073275862069</v>
      </c>
      <c r="L10" s="14">
        <f t="shared" ref="L10:L14" si="4">K10+J10</f>
        <v>65.680732758620692</v>
      </c>
    </row>
    <row r="11" spans="1:12" x14ac:dyDescent="0.25">
      <c r="B11" s="12" t="s">
        <v>2</v>
      </c>
      <c r="C11" s="9">
        <v>320</v>
      </c>
      <c r="D11" s="18">
        <v>12</v>
      </c>
      <c r="E11" s="12">
        <f>(320*10)+(480*51)</f>
        <v>27680</v>
      </c>
      <c r="F11" s="13">
        <f t="shared" si="0"/>
        <v>34.6</v>
      </c>
      <c r="G11" s="13">
        <f t="shared" si="1"/>
        <v>13.469827586206899</v>
      </c>
      <c r="H11" s="14">
        <f>G11+F11</f>
        <v>48.069827586206898</v>
      </c>
      <c r="I11" s="24">
        <f>(320*10)+(480*65.68)</f>
        <v>34726.400000000001</v>
      </c>
      <c r="J11" s="13">
        <f t="shared" si="2"/>
        <v>43.408000000000001</v>
      </c>
      <c r="K11" s="13">
        <f t="shared" si="3"/>
        <v>22.44073275862069</v>
      </c>
      <c r="L11" s="14">
        <f t="shared" si="4"/>
        <v>65.848732758620685</v>
      </c>
    </row>
    <row r="12" spans="1:12" x14ac:dyDescent="0.25">
      <c r="B12" s="12" t="s">
        <v>8</v>
      </c>
      <c r="C12" s="9">
        <v>320</v>
      </c>
      <c r="D12" s="18">
        <v>16</v>
      </c>
      <c r="E12" s="12">
        <f>(320*10)+(480*48)</f>
        <v>26240</v>
      </c>
      <c r="F12" s="13">
        <f t="shared" si="0"/>
        <v>32.799999999999997</v>
      </c>
      <c r="G12" s="13">
        <f t="shared" si="1"/>
        <v>13.469827586206899</v>
      </c>
      <c r="H12" s="14">
        <f t="shared" ref="H12:H14" si="5">G12+F12</f>
        <v>46.269827586206894</v>
      </c>
      <c r="I12" s="24">
        <f>(320*10)+(480*65.68)</f>
        <v>34726.400000000001</v>
      </c>
      <c r="J12" s="13">
        <f t="shared" si="2"/>
        <v>43.408000000000001</v>
      </c>
      <c r="K12" s="13">
        <f t="shared" si="3"/>
        <v>22.44073275862069</v>
      </c>
      <c r="L12" s="14">
        <f t="shared" si="4"/>
        <v>65.848732758620685</v>
      </c>
    </row>
    <row r="13" spans="1:12" x14ac:dyDescent="0.25">
      <c r="B13" s="12" t="s">
        <v>9</v>
      </c>
      <c r="C13" s="9">
        <v>320</v>
      </c>
      <c r="D13" s="18">
        <v>20</v>
      </c>
      <c r="E13" s="12">
        <f>(320*10)+(480*46)</f>
        <v>25280</v>
      </c>
      <c r="F13" s="13">
        <f t="shared" si="0"/>
        <v>31.6</v>
      </c>
      <c r="G13" s="13">
        <f t="shared" si="1"/>
        <v>13.469827586206899</v>
      </c>
      <c r="H13" s="14">
        <f t="shared" si="5"/>
        <v>45.069827586206898</v>
      </c>
      <c r="I13" s="24">
        <f>(320*10)+(480*65.85)</f>
        <v>34808</v>
      </c>
      <c r="J13" s="13">
        <f t="shared" si="2"/>
        <v>43.51</v>
      </c>
      <c r="K13" s="13">
        <f t="shared" si="3"/>
        <v>22.44073275862069</v>
      </c>
      <c r="L13" s="14">
        <f t="shared" si="4"/>
        <v>65.950732758620688</v>
      </c>
    </row>
    <row r="14" spans="1:12" ht="15.75" thickBot="1" x14ac:dyDescent="0.3">
      <c r="B14" s="15" t="s">
        <v>10</v>
      </c>
      <c r="C14" s="23">
        <v>160</v>
      </c>
      <c r="D14" s="19">
        <v>22</v>
      </c>
      <c r="E14" s="15">
        <f>(160*10)+(640*45)</f>
        <v>30400</v>
      </c>
      <c r="F14" s="16">
        <f t="shared" si="0"/>
        <v>38</v>
      </c>
      <c r="G14" s="16">
        <f t="shared" si="1"/>
        <v>13.469827586206899</v>
      </c>
      <c r="H14" s="17">
        <f t="shared" si="5"/>
        <v>51.469827586206897</v>
      </c>
      <c r="I14" s="25">
        <f>(160*10)+(640*65.95)</f>
        <v>43808</v>
      </c>
      <c r="J14" s="16">
        <f t="shared" si="2"/>
        <v>54.76</v>
      </c>
      <c r="K14" s="16">
        <f t="shared" si="3"/>
        <v>22.44073275862069</v>
      </c>
      <c r="L14" s="17">
        <f t="shared" si="4"/>
        <v>77.200732758620688</v>
      </c>
    </row>
    <row r="15" spans="1:12" x14ac:dyDescent="0.25">
      <c r="F15" s="2"/>
      <c r="G15" s="2"/>
      <c r="H15" s="2"/>
    </row>
    <row r="16" spans="1:12" ht="15.75" thickBot="1" x14ac:dyDescent="0.3">
      <c r="F16" s="2"/>
      <c r="G16" s="2"/>
      <c r="H16" s="2"/>
    </row>
    <row r="17" spans="1:12" x14ac:dyDescent="0.25">
      <c r="B17" s="20" t="s">
        <v>3</v>
      </c>
      <c r="C17" s="5"/>
      <c r="D17" s="6"/>
      <c r="E17" s="4"/>
      <c r="F17" s="5"/>
      <c r="G17" s="5" t="s">
        <v>4</v>
      </c>
      <c r="H17" s="6"/>
      <c r="I17" s="4"/>
      <c r="J17" s="5"/>
      <c r="K17" s="5" t="s">
        <v>15</v>
      </c>
      <c r="L17" s="6"/>
    </row>
    <row r="18" spans="1:12" ht="30" x14ac:dyDescent="0.25">
      <c r="B18" s="7" t="s">
        <v>24</v>
      </c>
      <c r="C18" s="8"/>
      <c r="D18" s="10"/>
      <c r="E18" s="7"/>
      <c r="F18" s="8"/>
      <c r="G18" s="9" t="s">
        <v>5</v>
      </c>
      <c r="H18" s="10"/>
      <c r="I18" s="7"/>
      <c r="J18" s="8"/>
      <c r="K18" s="8" t="s">
        <v>16</v>
      </c>
      <c r="L18" s="10"/>
    </row>
    <row r="19" spans="1:12" ht="45" x14ac:dyDescent="0.25">
      <c r="A19" s="3" t="s">
        <v>23</v>
      </c>
      <c r="B19" s="11" t="s">
        <v>13</v>
      </c>
      <c r="C19" s="21" t="s">
        <v>20</v>
      </c>
      <c r="D19" s="22" t="s">
        <v>11</v>
      </c>
      <c r="E19" s="11"/>
      <c r="F19" s="8" t="s">
        <v>6</v>
      </c>
      <c r="G19" s="8" t="s">
        <v>14</v>
      </c>
      <c r="H19" s="10" t="s">
        <v>7</v>
      </c>
      <c r="I19" s="11"/>
      <c r="J19" s="8" t="s">
        <v>6</v>
      </c>
      <c r="K19" s="8" t="s">
        <v>14</v>
      </c>
      <c r="L19" s="10" t="s">
        <v>7</v>
      </c>
    </row>
    <row r="20" spans="1:12" x14ac:dyDescent="0.25">
      <c r="B20" s="12" t="s">
        <v>1</v>
      </c>
      <c r="C20" s="9">
        <v>400</v>
      </c>
      <c r="D20" s="18">
        <v>4</v>
      </c>
      <c r="E20" s="12">
        <f xml:space="preserve"> (400*65)+(400*10)</f>
        <v>30000</v>
      </c>
      <c r="F20" s="13">
        <f>E20/800</f>
        <v>37.5</v>
      </c>
      <c r="G20" s="13">
        <f>5000/1.16/400</f>
        <v>10.775862068965518</v>
      </c>
      <c r="H20" s="14">
        <f>G20+F20</f>
        <v>48.275862068965516</v>
      </c>
      <c r="I20" s="12">
        <f xml:space="preserve"> (400*65)+(400*10)</f>
        <v>30000</v>
      </c>
      <c r="J20" s="13">
        <f>I20/800</f>
        <v>37.5</v>
      </c>
      <c r="K20" s="13">
        <f>8330/1.16/400</f>
        <v>17.952586206896555</v>
      </c>
      <c r="L20" s="14">
        <f>K20+J20</f>
        <v>55.452586206896555</v>
      </c>
    </row>
    <row r="21" spans="1:12" x14ac:dyDescent="0.25">
      <c r="B21" s="12" t="s">
        <v>0</v>
      </c>
      <c r="C21" s="9">
        <v>400</v>
      </c>
      <c r="D21" s="18">
        <v>8</v>
      </c>
      <c r="E21" s="12">
        <f xml:space="preserve"> (400*48.3)+(400*10)</f>
        <v>23320</v>
      </c>
      <c r="F21" s="13">
        <f t="shared" ref="F21:F25" si="6">E21/800</f>
        <v>29.15</v>
      </c>
      <c r="G21" s="13">
        <f t="shared" ref="G21:G25" si="7">5000/1.16/400</f>
        <v>10.775862068965518</v>
      </c>
      <c r="H21" s="14">
        <f>F21+G20</f>
        <v>39.925862068965515</v>
      </c>
      <c r="I21" s="12">
        <f xml:space="preserve"> (400*55.4)+(400*10)</f>
        <v>26160</v>
      </c>
      <c r="J21" s="13">
        <f t="shared" ref="J21:J25" si="8">I21/800</f>
        <v>32.700000000000003</v>
      </c>
      <c r="K21" s="13">
        <f t="shared" ref="K21:K25" si="9">8330/1.16/400</f>
        <v>17.952586206896555</v>
      </c>
      <c r="L21" s="14">
        <f t="shared" ref="L21:L25" si="10">K21+J21</f>
        <v>50.652586206896558</v>
      </c>
    </row>
    <row r="22" spans="1:12" x14ac:dyDescent="0.25">
      <c r="B22" s="12" t="s">
        <v>2</v>
      </c>
      <c r="C22" s="9">
        <v>400</v>
      </c>
      <c r="D22" s="18">
        <v>12</v>
      </c>
      <c r="E22" s="12">
        <f xml:space="preserve"> (400*40)+(400*10)</f>
        <v>20000</v>
      </c>
      <c r="F22" s="13">
        <f t="shared" si="6"/>
        <v>25</v>
      </c>
      <c r="G22" s="13">
        <f t="shared" si="7"/>
        <v>10.775862068965518</v>
      </c>
      <c r="H22" s="14">
        <f>G22+F22</f>
        <v>35.775862068965516</v>
      </c>
      <c r="I22" s="12">
        <f xml:space="preserve"> (400*50.65)+(400*10)</f>
        <v>24260</v>
      </c>
      <c r="J22" s="13">
        <f t="shared" si="8"/>
        <v>30.324999999999999</v>
      </c>
      <c r="K22" s="13">
        <f t="shared" si="9"/>
        <v>17.952586206896555</v>
      </c>
      <c r="L22" s="14">
        <f t="shared" si="10"/>
        <v>48.277586206896558</v>
      </c>
    </row>
    <row r="23" spans="1:12" x14ac:dyDescent="0.25">
      <c r="B23" s="12" t="s">
        <v>8</v>
      </c>
      <c r="C23" s="9">
        <v>400</v>
      </c>
      <c r="D23" s="18">
        <v>16</v>
      </c>
      <c r="E23" s="12">
        <f xml:space="preserve"> (400*34)+(400*10)</f>
        <v>17600</v>
      </c>
      <c r="F23" s="13">
        <f t="shared" si="6"/>
        <v>22</v>
      </c>
      <c r="G23" s="13">
        <f t="shared" si="7"/>
        <v>10.775862068965518</v>
      </c>
      <c r="H23" s="14">
        <f t="shared" ref="H23:H25" si="11">G23+F23</f>
        <v>32.775862068965516</v>
      </c>
      <c r="I23" s="12">
        <f xml:space="preserve"> (400*48.2)+(400*10)</f>
        <v>23280</v>
      </c>
      <c r="J23" s="13">
        <f t="shared" si="8"/>
        <v>29.1</v>
      </c>
      <c r="K23" s="13">
        <f t="shared" si="9"/>
        <v>17.952586206896555</v>
      </c>
      <c r="L23" s="14">
        <f t="shared" si="10"/>
        <v>47.052586206896557</v>
      </c>
    </row>
    <row r="24" spans="1:12" x14ac:dyDescent="0.25">
      <c r="B24" s="12" t="s">
        <v>9</v>
      </c>
      <c r="C24" s="9">
        <v>400</v>
      </c>
      <c r="D24" s="18">
        <v>20</v>
      </c>
      <c r="E24" s="12">
        <f xml:space="preserve"> (400*31)+(400*10)</f>
        <v>16400</v>
      </c>
      <c r="F24" s="13">
        <f t="shared" si="6"/>
        <v>20.5</v>
      </c>
      <c r="G24" s="13">
        <f t="shared" si="7"/>
        <v>10.775862068965518</v>
      </c>
      <c r="H24" s="14">
        <f t="shared" si="11"/>
        <v>31.275862068965516</v>
      </c>
      <c r="I24" s="12">
        <f xml:space="preserve"> (400*38.45)+(400*10)</f>
        <v>19380</v>
      </c>
      <c r="J24" s="13">
        <f t="shared" si="8"/>
        <v>24.225000000000001</v>
      </c>
      <c r="K24" s="13">
        <f t="shared" si="9"/>
        <v>17.952586206896555</v>
      </c>
      <c r="L24" s="14">
        <f t="shared" si="10"/>
        <v>42.177586206896557</v>
      </c>
    </row>
    <row r="25" spans="1:12" ht="15.75" thickBot="1" x14ac:dyDescent="0.3">
      <c r="B25" s="15" t="s">
        <v>10</v>
      </c>
      <c r="C25" s="23">
        <v>200</v>
      </c>
      <c r="D25" s="19">
        <v>22</v>
      </c>
      <c r="E25" s="15">
        <f xml:space="preserve"> (600*39.5)+(200*10)</f>
        <v>25700</v>
      </c>
      <c r="F25" s="16">
        <f t="shared" si="6"/>
        <v>32.125</v>
      </c>
      <c r="G25" s="16">
        <f t="shared" si="7"/>
        <v>10.775862068965518</v>
      </c>
      <c r="H25" s="17">
        <f t="shared" si="11"/>
        <v>42.900862068965516</v>
      </c>
      <c r="I25" s="15">
        <f xml:space="preserve"> (600*42.2)+(200*10)</f>
        <v>27320</v>
      </c>
      <c r="J25" s="16">
        <f t="shared" si="8"/>
        <v>34.15</v>
      </c>
      <c r="K25" s="16">
        <f t="shared" si="9"/>
        <v>17.952586206896555</v>
      </c>
      <c r="L25" s="17">
        <f t="shared" si="10"/>
        <v>52.102586206896554</v>
      </c>
    </row>
    <row r="27" spans="1:12" ht="15.75" thickBot="1" x14ac:dyDescent="0.3">
      <c r="F27" s="2"/>
      <c r="G27" s="2"/>
      <c r="H27" s="2"/>
    </row>
    <row r="28" spans="1:12" x14ac:dyDescent="0.25">
      <c r="B28" s="20" t="s">
        <v>3</v>
      </c>
      <c r="C28" s="5"/>
      <c r="D28" s="6"/>
      <c r="E28" s="4"/>
      <c r="F28" s="5"/>
      <c r="G28" s="5" t="s">
        <v>4</v>
      </c>
      <c r="H28" s="6"/>
      <c r="I28" s="4"/>
      <c r="J28" s="5"/>
      <c r="K28" s="5" t="s">
        <v>15</v>
      </c>
      <c r="L28" s="6"/>
    </row>
    <row r="29" spans="1:12" ht="30" x14ac:dyDescent="0.25">
      <c r="B29" s="7" t="s">
        <v>24</v>
      </c>
      <c r="C29" s="8"/>
      <c r="D29" s="10"/>
      <c r="E29" s="7"/>
      <c r="F29" s="8"/>
      <c r="G29" s="9" t="s">
        <v>5</v>
      </c>
      <c r="H29" s="10"/>
      <c r="I29" s="7"/>
      <c r="J29" s="8"/>
      <c r="K29" s="8" t="s">
        <v>16</v>
      </c>
      <c r="L29" s="10"/>
    </row>
    <row r="30" spans="1:12" ht="45" x14ac:dyDescent="0.25">
      <c r="A30" s="3" t="s">
        <v>22</v>
      </c>
      <c r="B30" s="11" t="s">
        <v>13</v>
      </c>
      <c r="C30" s="21" t="s">
        <v>20</v>
      </c>
      <c r="D30" s="22" t="s">
        <v>11</v>
      </c>
      <c r="E30" s="11"/>
      <c r="F30" s="8" t="s">
        <v>6</v>
      </c>
      <c r="G30" s="8" t="s">
        <v>14</v>
      </c>
      <c r="H30" s="10" t="s">
        <v>7</v>
      </c>
      <c r="I30" s="11"/>
      <c r="J30" s="8" t="s">
        <v>6</v>
      </c>
      <c r="K30" s="8" t="s">
        <v>14</v>
      </c>
      <c r="L30" s="10" t="s">
        <v>7</v>
      </c>
    </row>
    <row r="31" spans="1:12" x14ac:dyDescent="0.25">
      <c r="B31" s="12" t="s">
        <v>1</v>
      </c>
      <c r="C31" s="9">
        <f>12*4*10</f>
        <v>480</v>
      </c>
      <c r="D31" s="18">
        <v>4</v>
      </c>
      <c r="E31" s="12">
        <f xml:space="preserve"> (320*65)+(480*10)</f>
        <v>25600</v>
      </c>
      <c r="F31" s="13">
        <f>E31/800</f>
        <v>32</v>
      </c>
      <c r="G31" s="13">
        <f>5000/1.16/480</f>
        <v>8.9798850574712663</v>
      </c>
      <c r="H31" s="14">
        <f>G31+F31</f>
        <v>40.979885057471265</v>
      </c>
      <c r="I31" s="12">
        <f xml:space="preserve"> (320*65)+(480*10)</f>
        <v>25600</v>
      </c>
      <c r="J31" s="13">
        <f>I31/800</f>
        <v>32</v>
      </c>
      <c r="K31" s="13">
        <f>8330/1.16/480</f>
        <v>14.960488505747128</v>
      </c>
      <c r="L31" s="14">
        <f>K31+J31</f>
        <v>46.960488505747129</v>
      </c>
    </row>
    <row r="32" spans="1:12" x14ac:dyDescent="0.25">
      <c r="B32" s="12" t="s">
        <v>0</v>
      </c>
      <c r="C32" s="9">
        <f t="shared" ref="C32:C35" si="12">12*4*10</f>
        <v>480</v>
      </c>
      <c r="D32" s="18">
        <v>8</v>
      </c>
      <c r="E32" s="12">
        <f xml:space="preserve"> (320*41)+(480*10)</f>
        <v>17920</v>
      </c>
      <c r="F32" s="13">
        <f t="shared" ref="F32:F36" si="13">E32/800</f>
        <v>22.4</v>
      </c>
      <c r="G32" s="13">
        <f t="shared" ref="G32:G36" si="14">5000/1.16/480</f>
        <v>8.9798850574712663</v>
      </c>
      <c r="H32" s="14">
        <f>F32+G31</f>
        <v>31.379885057471263</v>
      </c>
      <c r="I32" s="12">
        <f xml:space="preserve"> (320*46.9)+(480*10)</f>
        <v>19808</v>
      </c>
      <c r="J32" s="13">
        <f t="shared" ref="J32:J36" si="15">I32/800</f>
        <v>24.76</v>
      </c>
      <c r="K32" s="13">
        <f t="shared" ref="K32:K36" si="16">8330/1.16/480</f>
        <v>14.960488505747128</v>
      </c>
      <c r="L32" s="14">
        <f t="shared" ref="L32:L36" si="17">K32+J32</f>
        <v>39.720488505747127</v>
      </c>
    </row>
    <row r="33" spans="2:12" x14ac:dyDescent="0.25">
      <c r="B33" s="12" t="s">
        <v>2</v>
      </c>
      <c r="C33" s="9">
        <f t="shared" si="12"/>
        <v>480</v>
      </c>
      <c r="D33" s="18">
        <v>12</v>
      </c>
      <c r="E33" s="12">
        <f xml:space="preserve"> (320*31)+(480*10)</f>
        <v>14720</v>
      </c>
      <c r="F33" s="13">
        <f t="shared" si="13"/>
        <v>18.399999999999999</v>
      </c>
      <c r="G33" s="13">
        <f t="shared" si="14"/>
        <v>8.9798850574712663</v>
      </c>
      <c r="H33" s="14">
        <f>G33+F33</f>
        <v>27.379885057471263</v>
      </c>
      <c r="I33" s="12">
        <f xml:space="preserve"> (320*39.7)+(480*10)</f>
        <v>17504</v>
      </c>
      <c r="J33" s="13">
        <f t="shared" si="15"/>
        <v>21.88</v>
      </c>
      <c r="K33" s="13">
        <f t="shared" si="16"/>
        <v>14.960488505747128</v>
      </c>
      <c r="L33" s="14">
        <f t="shared" si="17"/>
        <v>36.840488505747125</v>
      </c>
    </row>
    <row r="34" spans="2:12" x14ac:dyDescent="0.25">
      <c r="B34" s="12" t="s">
        <v>8</v>
      </c>
      <c r="C34" s="9">
        <f t="shared" si="12"/>
        <v>480</v>
      </c>
      <c r="D34" s="18">
        <v>16</v>
      </c>
      <c r="E34" s="12">
        <f xml:space="preserve"> (320*27)+(480*10)</f>
        <v>13440</v>
      </c>
      <c r="F34" s="13">
        <f t="shared" si="13"/>
        <v>16.8</v>
      </c>
      <c r="G34" s="13">
        <f t="shared" si="14"/>
        <v>8.9798850574712663</v>
      </c>
      <c r="H34" s="14">
        <f t="shared" ref="H34:H36" si="18">G34+F34</f>
        <v>25.779885057471269</v>
      </c>
      <c r="I34" s="12">
        <f xml:space="preserve"> (320*36.8)+(480*10)</f>
        <v>16576</v>
      </c>
      <c r="J34" s="13">
        <f t="shared" si="15"/>
        <v>20.72</v>
      </c>
      <c r="K34" s="13">
        <f t="shared" si="16"/>
        <v>14.960488505747128</v>
      </c>
      <c r="L34" s="14">
        <f t="shared" si="17"/>
        <v>35.680488505747128</v>
      </c>
    </row>
    <row r="35" spans="2:12" x14ac:dyDescent="0.25">
      <c r="B35" s="12" t="s">
        <v>9</v>
      </c>
      <c r="C35" s="9">
        <f t="shared" si="12"/>
        <v>480</v>
      </c>
      <c r="D35" s="18">
        <v>20</v>
      </c>
      <c r="E35" s="12">
        <f xml:space="preserve"> (320*25.7)+(480*10)</f>
        <v>13024</v>
      </c>
      <c r="F35" s="13">
        <f t="shared" si="13"/>
        <v>16.28</v>
      </c>
      <c r="G35" s="13">
        <f t="shared" si="14"/>
        <v>8.9798850574712663</v>
      </c>
      <c r="H35" s="14">
        <f t="shared" si="18"/>
        <v>25.259885057471266</v>
      </c>
      <c r="I35" s="12">
        <f xml:space="preserve"> (320*35.7)+(480*10)</f>
        <v>16224</v>
      </c>
      <c r="J35" s="13">
        <f t="shared" si="15"/>
        <v>20.28</v>
      </c>
      <c r="K35" s="13">
        <f t="shared" si="16"/>
        <v>14.960488505747128</v>
      </c>
      <c r="L35" s="14">
        <f t="shared" si="17"/>
        <v>35.24048850574713</v>
      </c>
    </row>
    <row r="36" spans="2:12" ht="15.75" thickBot="1" x14ac:dyDescent="0.3">
      <c r="B36" s="15" t="s">
        <v>10</v>
      </c>
      <c r="C36" s="23">
        <f>12*2*10</f>
        <v>240</v>
      </c>
      <c r="D36" s="19">
        <v>22</v>
      </c>
      <c r="E36" s="15">
        <f xml:space="preserve"> (560*25.2)+(240*10)</f>
        <v>16512</v>
      </c>
      <c r="F36" s="16">
        <f t="shared" si="13"/>
        <v>20.64</v>
      </c>
      <c r="G36" s="16">
        <f t="shared" si="14"/>
        <v>8.9798850574712663</v>
      </c>
      <c r="H36" s="17">
        <f t="shared" si="18"/>
        <v>29.619885057471265</v>
      </c>
      <c r="I36" s="15">
        <f xml:space="preserve"> (560*35.2)+(240*10)</f>
        <v>22112</v>
      </c>
      <c r="J36" s="16">
        <f t="shared" si="15"/>
        <v>27.64</v>
      </c>
      <c r="K36" s="16">
        <f t="shared" si="16"/>
        <v>14.960488505747128</v>
      </c>
      <c r="L36" s="17">
        <f t="shared" si="17"/>
        <v>42.60048850574713</v>
      </c>
    </row>
  </sheetData>
  <mergeCells count="4">
    <mergeCell ref="A9:A10"/>
    <mergeCell ref="I4:L4"/>
    <mergeCell ref="E4:H4"/>
    <mergeCell ref="B4:D4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rua</dc:creator>
  <cp:lastModifiedBy>josé rua</cp:lastModifiedBy>
  <dcterms:created xsi:type="dcterms:W3CDTF">2024-01-03T09:35:30Z</dcterms:created>
  <dcterms:modified xsi:type="dcterms:W3CDTF">2024-01-03T14:09:42Z</dcterms:modified>
</cp:coreProperties>
</file>