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4915" windowHeight="12075"/>
  </bookViews>
  <sheets>
    <sheet name="Etude - Chauffage" sheetId="1" r:id="rId1"/>
  </sheets>
  <definedNames>
    <definedName name="_xlnm.Print_Area" localSheetId="0">'Etude - Chauffage'!$U$99:$AF$169</definedName>
  </definedNames>
  <calcPr calcId="145621"/>
</workbook>
</file>

<file path=xl/calcChain.xml><?xml version="1.0" encoding="utf-8"?>
<calcChain xmlns="http://schemas.openxmlformats.org/spreadsheetml/2006/main">
  <c r="C147" i="1" l="1"/>
  <c r="C141" i="1"/>
  <c r="D141" i="1" s="1"/>
  <c r="E141" i="1" s="1"/>
  <c r="F141" i="1" s="1"/>
  <c r="G141" i="1" s="1"/>
  <c r="H141" i="1" s="1"/>
  <c r="C88" i="1"/>
  <c r="F88" i="1" s="1"/>
  <c r="C136" i="1" s="1"/>
  <c r="D136" i="1" s="1"/>
  <c r="E136" i="1" s="1"/>
  <c r="F136" i="1" s="1"/>
  <c r="G136" i="1" s="1"/>
  <c r="H136" i="1" s="1"/>
  <c r="C87" i="1"/>
  <c r="F87" i="1" s="1"/>
  <c r="C135" i="1" s="1"/>
  <c r="D135" i="1" s="1"/>
  <c r="E135" i="1" s="1"/>
  <c r="F135" i="1" s="1"/>
  <c r="G135" i="1" s="1"/>
  <c r="H135" i="1" s="1"/>
  <c r="C86" i="1"/>
  <c r="F86" i="1" s="1"/>
  <c r="C134" i="1" s="1"/>
  <c r="D134" i="1" s="1"/>
  <c r="E134" i="1" s="1"/>
  <c r="F134" i="1" s="1"/>
  <c r="G134" i="1" s="1"/>
  <c r="H134" i="1" s="1"/>
  <c r="C85" i="1"/>
  <c r="F85" i="1" s="1"/>
  <c r="C133" i="1" s="1"/>
  <c r="D133" i="1" s="1"/>
  <c r="E133" i="1" s="1"/>
  <c r="F133" i="1" s="1"/>
  <c r="G133" i="1" s="1"/>
  <c r="H133" i="1" s="1"/>
  <c r="C84" i="1"/>
  <c r="F84" i="1" s="1"/>
  <c r="C132" i="1" s="1"/>
  <c r="D132" i="1" s="1"/>
  <c r="E132" i="1" s="1"/>
  <c r="F132" i="1" s="1"/>
  <c r="G132" i="1" s="1"/>
  <c r="H132" i="1" s="1"/>
  <c r="C83" i="1"/>
  <c r="F83" i="1" s="1"/>
  <c r="C131" i="1" s="1"/>
  <c r="D131" i="1" s="1"/>
  <c r="E131" i="1" s="1"/>
  <c r="F131" i="1" s="1"/>
  <c r="G131" i="1" s="1"/>
  <c r="H131" i="1" s="1"/>
  <c r="C82" i="1"/>
  <c r="F82" i="1" s="1"/>
  <c r="C130" i="1" s="1"/>
  <c r="D130" i="1" s="1"/>
  <c r="E130" i="1" s="1"/>
  <c r="F130" i="1" s="1"/>
  <c r="G130" i="1" s="1"/>
  <c r="H130" i="1" s="1"/>
  <c r="C81" i="1"/>
  <c r="F81" i="1" s="1"/>
  <c r="C129" i="1" s="1"/>
  <c r="D129" i="1" s="1"/>
  <c r="E129" i="1" s="1"/>
  <c r="F129" i="1" s="1"/>
  <c r="G129" i="1" s="1"/>
  <c r="H129" i="1" s="1"/>
  <c r="C80" i="1"/>
  <c r="F80" i="1" s="1"/>
  <c r="C128" i="1" s="1"/>
  <c r="D128" i="1" s="1"/>
  <c r="E128" i="1" s="1"/>
  <c r="F128" i="1" s="1"/>
  <c r="G128" i="1" s="1"/>
  <c r="H128" i="1" s="1"/>
  <c r="C79" i="1"/>
  <c r="F79" i="1" s="1"/>
  <c r="C127" i="1" s="1"/>
  <c r="D127" i="1" s="1"/>
  <c r="E127" i="1" s="1"/>
  <c r="F127" i="1" s="1"/>
  <c r="G127" i="1" s="1"/>
  <c r="H127" i="1" s="1"/>
  <c r="C78" i="1"/>
  <c r="F78" i="1" s="1"/>
  <c r="C126" i="1" s="1"/>
  <c r="D126" i="1" s="1"/>
  <c r="E126" i="1" s="1"/>
  <c r="F126" i="1" s="1"/>
  <c r="G126" i="1" s="1"/>
  <c r="H126" i="1" s="1"/>
  <c r="C77" i="1"/>
  <c r="F77" i="1" s="1"/>
  <c r="C125" i="1" s="1"/>
  <c r="D125" i="1" s="1"/>
  <c r="E125" i="1" s="1"/>
  <c r="F125" i="1" s="1"/>
  <c r="G125" i="1" s="1"/>
  <c r="H125" i="1" s="1"/>
  <c r="C76" i="1"/>
  <c r="F76" i="1" s="1"/>
  <c r="C124" i="1" s="1"/>
  <c r="D124" i="1" s="1"/>
  <c r="E124" i="1" s="1"/>
  <c r="F124" i="1" s="1"/>
  <c r="G124" i="1" s="1"/>
  <c r="H124" i="1" s="1"/>
  <c r="C58" i="1"/>
  <c r="C57" i="1"/>
  <c r="C56" i="1"/>
  <c r="C55" i="1"/>
  <c r="C54" i="1"/>
  <c r="C53" i="1"/>
  <c r="C52" i="1"/>
  <c r="C51" i="1"/>
  <c r="C50" i="1"/>
  <c r="C48" i="1"/>
  <c r="H15" i="1"/>
  <c r="C43" i="1" s="1"/>
  <c r="F43" i="1" s="1"/>
  <c r="F15" i="1"/>
  <c r="K14" i="1"/>
  <c r="H14" i="1"/>
  <c r="C42" i="1" s="1"/>
  <c r="F42" i="1" s="1"/>
  <c r="F14" i="1"/>
  <c r="H13" i="1"/>
  <c r="C41" i="1" s="1"/>
  <c r="F41" i="1" s="1"/>
  <c r="F13" i="1"/>
  <c r="K12" i="1"/>
  <c r="H12" i="1"/>
  <c r="C40" i="1" s="1"/>
  <c r="F40" i="1" s="1"/>
  <c r="F12" i="1"/>
  <c r="H11" i="1"/>
  <c r="C39" i="1" s="1"/>
  <c r="F39" i="1" s="1"/>
  <c r="F11" i="1"/>
  <c r="K10" i="1"/>
  <c r="H10" i="1"/>
  <c r="C38" i="1" s="1"/>
  <c r="F38" i="1" s="1"/>
  <c r="F10" i="1"/>
  <c r="H9" i="1"/>
  <c r="C37" i="1" s="1"/>
  <c r="F37" i="1" s="1"/>
  <c r="F9" i="1"/>
  <c r="K8" i="1"/>
  <c r="H8" i="1"/>
  <c r="C36" i="1" s="1"/>
  <c r="F36" i="1" s="1"/>
  <c r="F8" i="1"/>
  <c r="H7" i="1"/>
  <c r="C35" i="1" s="1"/>
  <c r="F35" i="1" s="1"/>
  <c r="F7" i="1"/>
  <c r="K6" i="1"/>
  <c r="H6" i="1"/>
  <c r="C34" i="1" s="1"/>
  <c r="F34" i="1" s="1"/>
  <c r="F6" i="1"/>
  <c r="H5" i="1"/>
  <c r="C33" i="1" s="1"/>
  <c r="F33" i="1" s="1"/>
  <c r="F5" i="1"/>
  <c r="K5" i="1" l="1"/>
  <c r="K7" i="1"/>
  <c r="K9" i="1"/>
  <c r="K11" i="1"/>
  <c r="K13" i="1"/>
  <c r="K15" i="1"/>
  <c r="C145" i="1"/>
  <c r="C144" i="1" s="1"/>
</calcChain>
</file>

<file path=xl/sharedStrings.xml><?xml version="1.0" encoding="utf-8"?>
<sst xmlns="http://schemas.openxmlformats.org/spreadsheetml/2006/main" count="275" uniqueCount="67">
  <si>
    <t>calcul des surfaces et volumes</t>
  </si>
  <si>
    <t>longueur</t>
  </si>
  <si>
    <t>largeur</t>
  </si>
  <si>
    <t>hauteur</t>
  </si>
  <si>
    <t>surface</t>
  </si>
  <si>
    <t>volume</t>
  </si>
  <si>
    <t>formule 50 W / m 3</t>
  </si>
  <si>
    <t xml:space="preserve">salon zone 1 </t>
  </si>
  <si>
    <t>m²</t>
  </si>
  <si>
    <t>m3</t>
  </si>
  <si>
    <t>salon zone 2</t>
  </si>
  <si>
    <t>sejour</t>
  </si>
  <si>
    <t>cuisine</t>
  </si>
  <si>
    <t>chambre 1</t>
  </si>
  <si>
    <t>chambre 2</t>
  </si>
  <si>
    <t>chambre 3</t>
  </si>
  <si>
    <t>chambre 4</t>
  </si>
  <si>
    <t>salle de bain</t>
  </si>
  <si>
    <t>WC</t>
  </si>
  <si>
    <t>hall d'entrée</t>
  </si>
  <si>
    <t>coefficient U-Bat</t>
  </si>
  <si>
    <t>maison ancienne avec isolation</t>
  </si>
  <si>
    <t>temperature ambiante des pieces</t>
  </si>
  <si>
    <t>salon</t>
  </si>
  <si>
    <t>°C</t>
  </si>
  <si>
    <t>temperature exterieure de base</t>
  </si>
  <si>
    <t>calcul des deperditions</t>
  </si>
  <si>
    <t>salon zone 1</t>
  </si>
  <si>
    <t>W</t>
  </si>
  <si>
    <t>coefficient de securite</t>
  </si>
  <si>
    <t>%</t>
  </si>
  <si>
    <t>regime de temperature de l'eau</t>
  </si>
  <si>
    <t>75/65</t>
  </si>
  <si>
    <t>delta T</t>
  </si>
  <si>
    <t>choix des radiateurs</t>
  </si>
  <si>
    <t>serie finimetal</t>
  </si>
  <si>
    <t>voir catalogue fabricant</t>
  </si>
  <si>
    <t>cuisine 1</t>
  </si>
  <si>
    <t>cuisine 2</t>
  </si>
  <si>
    <t>sous sol 1</t>
  </si>
  <si>
    <t>sou sol 2</t>
  </si>
  <si>
    <t>calcul du debit des radiateurs</t>
  </si>
  <si>
    <t>puissance thermicienne</t>
  </si>
  <si>
    <t>debit d'eau</t>
  </si>
  <si>
    <t>kCal/h</t>
  </si>
  <si>
    <t>l/h</t>
  </si>
  <si>
    <t>calcul du volume d'eau des radiateurs</t>
  </si>
  <si>
    <t>depend des radiateurs choisis</t>
  </si>
  <si>
    <t>robinetterie des radiateurs</t>
  </si>
  <si>
    <t>1/2"</t>
  </si>
  <si>
    <t>3/8"</t>
  </si>
  <si>
    <t>diametre tube alimentation radiateur</t>
  </si>
  <si>
    <t>16 x 1</t>
  </si>
  <si>
    <t>14 x 1</t>
  </si>
  <si>
    <t>diametre tuyauterie principale</t>
  </si>
  <si>
    <t>debit en mcube/s</t>
  </si>
  <si>
    <t>section en m²</t>
  </si>
  <si>
    <t>diametre tube</t>
  </si>
  <si>
    <t>m</t>
  </si>
  <si>
    <t>mm</t>
  </si>
  <si>
    <t>arrondi</t>
  </si>
  <si>
    <t>debit en l/h</t>
  </si>
  <si>
    <t>la chaudiere</t>
  </si>
  <si>
    <t>puissance =</t>
  </si>
  <si>
    <t>volume maison</t>
  </si>
  <si>
    <t>coeff U-Bat</t>
  </si>
  <si>
    <t>Delta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</si>
</sst>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\ _€_-;\-* #,##0\ _€_-;_-* &quot;-&quot;??\ _€_-;_-@_-"/>
    <numFmt numFmtId="165" formatCode="_-* #,##0.00000000\ _€_-;\-* #,##0.00000000\ _€_-;_-* &quot;-&quot;??\ _€_-;_-@_-"/>
    <numFmt numFmtId="166" formatCode="_-* #,##0.00000000\ _€_-;\-* #,##0.00000000\ _€_-;_-* &quot;-&quot;??????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Alignment="1">
      <alignment horizontal="right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64" fontId="0" fillId="0" borderId="0" xfId="1" applyNumberFormat="1" applyFont="1"/>
    <xf numFmtId="164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/>
    <xf numFmtId="166" fontId="0" fillId="0" borderId="0" xfId="0" applyNumberFormat="1"/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165" fontId="0" fillId="0" borderId="12" xfId="0" applyNumberFormat="1" applyBorder="1"/>
    <xf numFmtId="166" fontId="0" fillId="0" borderId="12" xfId="0" applyNumberFormat="1" applyBorder="1"/>
    <xf numFmtId="0" fontId="0" fillId="0" borderId="12" xfId="0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542925</xdr:colOff>
      <xdr:row>34</xdr:row>
      <xdr:rowOff>9525</xdr:rowOff>
    </xdr:from>
    <xdr:to>
      <xdr:col>16</xdr:col>
      <xdr:colOff>38100</xdr:colOff>
      <xdr:row>41</xdr:row>
      <xdr:rowOff>91170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20150" y="6505575"/>
          <a:ext cx="5229225" cy="1415145"/>
        </a:xfrm>
        <a:prstGeom prst="rect">
          <a:avLst/>
        </a:prstGeom>
      </xdr:spPr>
    </xdr:pic>
    <xdr:clientData/>
  </xdr:twoCellAnchor>
  <xdr:twoCellAnchor editAs="oneCell">
    <xdr:from>
      <xdr:col>6</xdr:col>
      <xdr:colOff>533400</xdr:colOff>
      <xdr:row>47</xdr:row>
      <xdr:rowOff>161925</xdr:rowOff>
    </xdr:from>
    <xdr:to>
      <xdr:col>15</xdr:col>
      <xdr:colOff>76200</xdr:colOff>
      <xdr:row>54</xdr:row>
      <xdr:rowOff>41494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201025" y="9134475"/>
          <a:ext cx="5276850" cy="1213069"/>
        </a:xfrm>
        <a:prstGeom prst="rect">
          <a:avLst/>
        </a:prstGeom>
      </xdr:spPr>
    </xdr:pic>
    <xdr:clientData/>
  </xdr:twoCellAnchor>
  <xdr:twoCellAnchor>
    <xdr:from>
      <xdr:col>4</xdr:col>
      <xdr:colOff>495300</xdr:colOff>
      <xdr:row>31</xdr:row>
      <xdr:rowOff>76200</xdr:rowOff>
    </xdr:from>
    <xdr:to>
      <xdr:col>6</xdr:col>
      <xdr:colOff>371475</xdr:colOff>
      <xdr:row>43</xdr:row>
      <xdr:rowOff>161925</xdr:rowOff>
    </xdr:to>
    <xdr:sp macro="" textlink="">
      <xdr:nvSpPr>
        <xdr:cNvPr id="4" name="Rounded Rectangle 3"/>
        <xdr:cNvSpPr/>
      </xdr:nvSpPr>
      <xdr:spPr>
        <a:xfrm>
          <a:off x="6629400" y="6000750"/>
          <a:ext cx="1409700" cy="237172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85725</xdr:colOff>
      <xdr:row>41</xdr:row>
      <xdr:rowOff>66675</xdr:rowOff>
    </xdr:from>
    <xdr:to>
      <xdr:col>4</xdr:col>
      <xdr:colOff>438150</xdr:colOff>
      <xdr:row>44</xdr:row>
      <xdr:rowOff>85725</xdr:rowOff>
    </xdr:to>
    <xdr:cxnSp macro="">
      <xdr:nvCxnSpPr>
        <xdr:cNvPr id="5" name="Straight Arrow Connector 5"/>
        <xdr:cNvCxnSpPr/>
      </xdr:nvCxnSpPr>
      <xdr:spPr>
        <a:xfrm flipV="1">
          <a:off x="3743325" y="7896225"/>
          <a:ext cx="2828925" cy="590550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9</xdr:col>
      <xdr:colOff>216274</xdr:colOff>
      <xdr:row>74</xdr:row>
      <xdr:rowOff>15128</xdr:rowOff>
    </xdr:from>
    <xdr:to>
      <xdr:col>16</xdr:col>
      <xdr:colOff>558567</xdr:colOff>
      <xdr:row>89</xdr:row>
      <xdr:rowOff>62390</xdr:rowOff>
    </xdr:to>
    <xdr:pic>
      <xdr:nvPicPr>
        <xdr:cNvPr id="6" name="Picture 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712699" y="14131178"/>
          <a:ext cx="4857143" cy="2904762"/>
        </a:xfrm>
        <a:prstGeom prst="rect">
          <a:avLst/>
        </a:prstGeom>
      </xdr:spPr>
    </xdr:pic>
    <xdr:clientData/>
  </xdr:twoCellAnchor>
  <xdr:twoCellAnchor editAs="oneCell">
    <xdr:from>
      <xdr:col>3</xdr:col>
      <xdr:colOff>561975</xdr:colOff>
      <xdr:row>90</xdr:row>
      <xdr:rowOff>161925</xdr:rowOff>
    </xdr:from>
    <xdr:to>
      <xdr:col>10</xdr:col>
      <xdr:colOff>180411</xdr:colOff>
      <xdr:row>96</xdr:row>
      <xdr:rowOff>161782</xdr:rowOff>
    </xdr:to>
    <xdr:pic>
      <xdr:nvPicPr>
        <xdr:cNvPr id="7" name="Picture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772150" y="17325975"/>
          <a:ext cx="4514286" cy="1142857"/>
        </a:xfrm>
        <a:prstGeom prst="rect">
          <a:avLst/>
        </a:prstGeom>
      </xdr:spPr>
    </xdr:pic>
    <xdr:clientData/>
  </xdr:twoCellAnchor>
  <xdr:twoCellAnchor editAs="oneCell">
    <xdr:from>
      <xdr:col>4</xdr:col>
      <xdr:colOff>552450</xdr:colOff>
      <xdr:row>107</xdr:row>
      <xdr:rowOff>180975</xdr:rowOff>
    </xdr:from>
    <xdr:to>
      <xdr:col>11</xdr:col>
      <xdr:colOff>494735</xdr:colOff>
      <xdr:row>113</xdr:row>
      <xdr:rowOff>57023</xdr:rowOff>
    </xdr:to>
    <xdr:pic>
      <xdr:nvPicPr>
        <xdr:cNvPr id="8" name="Picture 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686550" y="20583525"/>
          <a:ext cx="4523810" cy="1019048"/>
        </a:xfrm>
        <a:prstGeom prst="rect">
          <a:avLst/>
        </a:prstGeom>
      </xdr:spPr>
    </xdr:pic>
    <xdr:clientData/>
  </xdr:twoCellAnchor>
  <xdr:twoCellAnchor editAs="oneCell">
    <xdr:from>
      <xdr:col>9</xdr:col>
      <xdr:colOff>381000</xdr:colOff>
      <xdr:row>116</xdr:row>
      <xdr:rowOff>133350</xdr:rowOff>
    </xdr:from>
    <xdr:to>
      <xdr:col>14</xdr:col>
      <xdr:colOff>815455</xdr:colOff>
      <xdr:row>140</xdr:row>
      <xdr:rowOff>20537</xdr:rowOff>
    </xdr:to>
    <xdr:pic>
      <xdr:nvPicPr>
        <xdr:cNvPr id="9" name="Picture 10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9877425" y="22250400"/>
          <a:ext cx="3482455" cy="4592537"/>
        </a:xfrm>
        <a:prstGeom prst="rect">
          <a:avLst/>
        </a:prstGeom>
      </xdr:spPr>
    </xdr:pic>
    <xdr:clientData/>
  </xdr:twoCellAnchor>
  <xdr:twoCellAnchor editAs="oneCell">
    <xdr:from>
      <xdr:col>16</xdr:col>
      <xdr:colOff>142875</xdr:colOff>
      <xdr:row>1</xdr:row>
      <xdr:rowOff>19050</xdr:rowOff>
    </xdr:from>
    <xdr:to>
      <xdr:col>37</xdr:col>
      <xdr:colOff>579371</xdr:colOff>
      <xdr:row>30</xdr:row>
      <xdr:rowOff>46929</xdr:rowOff>
    </xdr:to>
    <xdr:pic>
      <xdr:nvPicPr>
        <xdr:cNvPr id="10" name="Picture 4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4154150" y="209550"/>
          <a:ext cx="13238096" cy="5571429"/>
        </a:xfrm>
        <a:prstGeom prst="rect">
          <a:avLst/>
        </a:prstGeom>
      </xdr:spPr>
    </xdr:pic>
    <xdr:clientData/>
  </xdr:twoCellAnchor>
  <xdr:twoCellAnchor editAs="oneCell">
    <xdr:from>
      <xdr:col>10</xdr:col>
      <xdr:colOff>535321</xdr:colOff>
      <xdr:row>151</xdr:row>
      <xdr:rowOff>47464</xdr:rowOff>
    </xdr:from>
    <xdr:to>
      <xdr:col>19</xdr:col>
      <xdr:colOff>62334</xdr:colOff>
      <xdr:row>184</xdr:row>
      <xdr:rowOff>56203</xdr:rowOff>
    </xdr:to>
    <xdr:pic>
      <xdr:nvPicPr>
        <xdr:cNvPr id="11" name="Picture 6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0641346" y="28974889"/>
          <a:ext cx="5261063" cy="6295239"/>
        </a:xfrm>
        <a:prstGeom prst="rect">
          <a:avLst/>
        </a:prstGeom>
      </xdr:spPr>
    </xdr:pic>
    <xdr:clientData/>
  </xdr:twoCellAnchor>
  <xdr:twoCellAnchor editAs="oneCell">
    <xdr:from>
      <xdr:col>19</xdr:col>
      <xdr:colOff>437520</xdr:colOff>
      <xdr:row>127</xdr:row>
      <xdr:rowOff>177387</xdr:rowOff>
    </xdr:from>
    <xdr:to>
      <xdr:col>38</xdr:col>
      <xdr:colOff>187149</xdr:colOff>
      <xdr:row>161</xdr:row>
      <xdr:rowOff>4153</xdr:rowOff>
    </xdr:to>
    <xdr:pic>
      <xdr:nvPicPr>
        <xdr:cNvPr id="12" name="Picture 13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6277595" y="24428037"/>
          <a:ext cx="11332029" cy="6408541"/>
        </a:xfrm>
        <a:prstGeom prst="rect">
          <a:avLst/>
        </a:prstGeom>
      </xdr:spPr>
    </xdr:pic>
    <xdr:clientData/>
  </xdr:twoCellAnchor>
  <xdr:twoCellAnchor editAs="oneCell">
    <xdr:from>
      <xdr:col>3</xdr:col>
      <xdr:colOff>343860</xdr:colOff>
      <xdr:row>148</xdr:row>
      <xdr:rowOff>120144</xdr:rowOff>
    </xdr:from>
    <xdr:to>
      <xdr:col>9</xdr:col>
      <xdr:colOff>578063</xdr:colOff>
      <xdr:row>179</xdr:row>
      <xdr:rowOff>100100</xdr:rowOff>
    </xdr:to>
    <xdr:pic>
      <xdr:nvPicPr>
        <xdr:cNvPr id="13" name="Picture 11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554035" y="28476069"/>
          <a:ext cx="4520453" cy="5885456"/>
        </a:xfrm>
        <a:prstGeom prst="rect">
          <a:avLst/>
        </a:prstGeom>
      </xdr:spPr>
    </xdr:pic>
    <xdr:clientData/>
  </xdr:twoCellAnchor>
  <xdr:twoCellAnchor editAs="oneCell">
    <xdr:from>
      <xdr:col>0</xdr:col>
      <xdr:colOff>647223</xdr:colOff>
      <xdr:row>149</xdr:row>
      <xdr:rowOff>4001</xdr:rowOff>
    </xdr:from>
    <xdr:to>
      <xdr:col>3</xdr:col>
      <xdr:colOff>161448</xdr:colOff>
      <xdr:row>184</xdr:row>
      <xdr:rowOff>47313</xdr:rowOff>
    </xdr:to>
    <xdr:pic>
      <xdr:nvPicPr>
        <xdr:cNvPr id="14" name="Picture 14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47223" y="28550426"/>
          <a:ext cx="4724400" cy="6710812"/>
        </a:xfrm>
        <a:prstGeom prst="rect">
          <a:avLst/>
        </a:prstGeom>
      </xdr:spPr>
    </xdr:pic>
    <xdr:clientData/>
  </xdr:twoCellAnchor>
  <xdr:twoCellAnchor editAs="oneCell">
    <xdr:from>
      <xdr:col>16</xdr:col>
      <xdr:colOff>123264</xdr:colOff>
      <xdr:row>29</xdr:row>
      <xdr:rowOff>145676</xdr:rowOff>
    </xdr:from>
    <xdr:to>
      <xdr:col>29</xdr:col>
      <xdr:colOff>142449</xdr:colOff>
      <xdr:row>52</xdr:row>
      <xdr:rowOff>78462</xdr:rowOff>
    </xdr:to>
    <xdr:pic>
      <xdr:nvPicPr>
        <xdr:cNvPr id="15" name="Picture 15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4134539" y="5689226"/>
          <a:ext cx="7943985" cy="43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L147"/>
  <sheetViews>
    <sheetView tabSelected="1" zoomScale="85" zoomScaleNormal="85" workbookViewId="0">
      <selection activeCell="B142" sqref="B142"/>
    </sheetView>
  </sheetViews>
  <sheetFormatPr baseColWidth="10" defaultColWidth="9.140625" defaultRowHeight="15" x14ac:dyDescent="0.25"/>
  <cols>
    <col min="1" max="1" width="35" bestFit="1" customWidth="1"/>
    <col min="2" max="2" width="19.85546875" customWidth="1"/>
    <col min="3" max="3" width="23.28515625" customWidth="1"/>
    <col min="4" max="4" width="13.85546875" customWidth="1"/>
    <col min="5" max="5" width="13.85546875" bestFit="1" customWidth="1"/>
    <col min="15" max="15" width="12.85546875" bestFit="1" customWidth="1"/>
  </cols>
  <sheetData>
    <row r="3" spans="1:12" ht="15.75" thickBot="1" x14ac:dyDescent="0.3">
      <c r="A3" t="s">
        <v>0</v>
      </c>
    </row>
    <row r="4" spans="1:12" x14ac:dyDescent="0.25">
      <c r="C4" t="s">
        <v>1</v>
      </c>
      <c r="D4" t="s">
        <v>2</v>
      </c>
      <c r="E4" t="s">
        <v>3</v>
      </c>
      <c r="F4" t="s">
        <v>4</v>
      </c>
      <c r="H4" t="s">
        <v>5</v>
      </c>
      <c r="K4" s="1" t="s">
        <v>6</v>
      </c>
      <c r="L4" s="2"/>
    </row>
    <row r="5" spans="1:12" x14ac:dyDescent="0.25">
      <c r="B5" t="s">
        <v>7</v>
      </c>
      <c r="C5">
        <v>4.2</v>
      </c>
      <c r="D5">
        <v>3</v>
      </c>
      <c r="E5">
        <v>2.6</v>
      </c>
      <c r="F5">
        <f>C5*D5</f>
        <v>12.600000000000001</v>
      </c>
      <c r="G5" s="3" t="s">
        <v>8</v>
      </c>
      <c r="H5">
        <f>C5*D5*E5</f>
        <v>32.760000000000005</v>
      </c>
      <c r="I5" t="s">
        <v>9</v>
      </c>
      <c r="K5" s="4">
        <f>H5*50</f>
        <v>1638.0000000000002</v>
      </c>
      <c r="L5" s="5"/>
    </row>
    <row r="6" spans="1:12" x14ac:dyDescent="0.25">
      <c r="B6" t="s">
        <v>10</v>
      </c>
      <c r="C6">
        <v>4.2</v>
      </c>
      <c r="D6">
        <v>3.7</v>
      </c>
      <c r="E6">
        <v>2.6</v>
      </c>
      <c r="F6">
        <f>C6*D6</f>
        <v>15.540000000000001</v>
      </c>
      <c r="G6" s="3" t="s">
        <v>8</v>
      </c>
      <c r="H6">
        <f t="shared" ref="H6:H12" si="0">C6*D6*E6</f>
        <v>40.404000000000003</v>
      </c>
      <c r="I6" t="s">
        <v>9</v>
      </c>
      <c r="K6" s="4">
        <f>H6*50</f>
        <v>2020.2000000000003</v>
      </c>
      <c r="L6" s="5"/>
    </row>
    <row r="7" spans="1:12" x14ac:dyDescent="0.25">
      <c r="B7" t="s">
        <v>11</v>
      </c>
      <c r="C7">
        <v>4</v>
      </c>
      <c r="D7">
        <v>3.1</v>
      </c>
      <c r="E7">
        <v>2.6</v>
      </c>
      <c r="F7">
        <f t="shared" ref="F7:F15" si="1">C7*D7</f>
        <v>12.4</v>
      </c>
      <c r="G7" s="3" t="s">
        <v>8</v>
      </c>
      <c r="H7">
        <f t="shared" si="0"/>
        <v>32.24</v>
      </c>
      <c r="I7" t="s">
        <v>9</v>
      </c>
      <c r="K7" s="4">
        <f t="shared" ref="K7:K15" si="2">H7*50</f>
        <v>1612</v>
      </c>
      <c r="L7" s="5"/>
    </row>
    <row r="8" spans="1:12" x14ac:dyDescent="0.25">
      <c r="B8" t="s">
        <v>12</v>
      </c>
      <c r="C8">
        <v>4.3499999999999996</v>
      </c>
      <c r="D8">
        <v>3.6</v>
      </c>
      <c r="E8">
        <v>2.6</v>
      </c>
      <c r="F8">
        <f t="shared" si="1"/>
        <v>15.659999999999998</v>
      </c>
      <c r="G8" s="3" t="s">
        <v>8</v>
      </c>
      <c r="H8">
        <f t="shared" si="0"/>
        <v>40.715999999999994</v>
      </c>
      <c r="I8" t="s">
        <v>9</v>
      </c>
      <c r="K8" s="4">
        <f t="shared" si="2"/>
        <v>2035.7999999999997</v>
      </c>
      <c r="L8" s="5"/>
    </row>
    <row r="9" spans="1:12" x14ac:dyDescent="0.25">
      <c r="B9" t="s">
        <v>13</v>
      </c>
      <c r="C9">
        <v>3.6</v>
      </c>
      <c r="D9">
        <v>4</v>
      </c>
      <c r="E9">
        <v>2.6</v>
      </c>
      <c r="F9">
        <f t="shared" si="1"/>
        <v>14.4</v>
      </c>
      <c r="G9" s="3" t="s">
        <v>8</v>
      </c>
      <c r="H9">
        <f t="shared" si="0"/>
        <v>37.440000000000005</v>
      </c>
      <c r="I9" t="s">
        <v>9</v>
      </c>
      <c r="K9" s="4">
        <f t="shared" si="2"/>
        <v>1872.0000000000002</v>
      </c>
      <c r="L9" s="5"/>
    </row>
    <row r="10" spans="1:12" x14ac:dyDescent="0.25">
      <c r="B10" t="s">
        <v>14</v>
      </c>
      <c r="C10">
        <v>3.4</v>
      </c>
      <c r="D10">
        <v>3.4</v>
      </c>
      <c r="E10">
        <v>2.6</v>
      </c>
      <c r="F10">
        <f t="shared" si="1"/>
        <v>11.559999999999999</v>
      </c>
      <c r="G10" s="3" t="s">
        <v>8</v>
      </c>
      <c r="H10">
        <f t="shared" si="0"/>
        <v>30.055999999999997</v>
      </c>
      <c r="I10" t="s">
        <v>9</v>
      </c>
      <c r="K10" s="4">
        <f t="shared" si="2"/>
        <v>1502.8</v>
      </c>
      <c r="L10" s="5"/>
    </row>
    <row r="11" spans="1:12" x14ac:dyDescent="0.25">
      <c r="B11" t="s">
        <v>15</v>
      </c>
      <c r="C11">
        <v>3.4</v>
      </c>
      <c r="D11">
        <v>3</v>
      </c>
      <c r="E11">
        <v>2.6</v>
      </c>
      <c r="F11">
        <f t="shared" si="1"/>
        <v>10.199999999999999</v>
      </c>
      <c r="G11" s="3" t="s">
        <v>8</v>
      </c>
      <c r="H11">
        <f t="shared" si="0"/>
        <v>26.52</v>
      </c>
      <c r="I11" t="s">
        <v>9</v>
      </c>
      <c r="K11" s="4">
        <f t="shared" si="2"/>
        <v>1326</v>
      </c>
      <c r="L11" s="5"/>
    </row>
    <row r="12" spans="1:12" x14ac:dyDescent="0.25">
      <c r="B12" t="s">
        <v>16</v>
      </c>
      <c r="C12">
        <v>3.4</v>
      </c>
      <c r="D12">
        <v>3.5</v>
      </c>
      <c r="E12">
        <v>2.6</v>
      </c>
      <c r="F12">
        <f t="shared" si="1"/>
        <v>11.9</v>
      </c>
      <c r="G12" s="3" t="s">
        <v>8</v>
      </c>
      <c r="H12">
        <f t="shared" si="0"/>
        <v>30.94</v>
      </c>
      <c r="I12" t="s">
        <v>9</v>
      </c>
      <c r="K12" s="4">
        <f t="shared" si="2"/>
        <v>1547</v>
      </c>
      <c r="L12" s="5"/>
    </row>
    <row r="13" spans="1:12" x14ac:dyDescent="0.25">
      <c r="B13" t="s">
        <v>17</v>
      </c>
      <c r="C13">
        <v>3.6</v>
      </c>
      <c r="D13">
        <v>2.2999999999999998</v>
      </c>
      <c r="E13">
        <v>2.6</v>
      </c>
      <c r="F13">
        <f t="shared" si="1"/>
        <v>8.2799999999999994</v>
      </c>
      <c r="G13" s="3" t="s">
        <v>8</v>
      </c>
      <c r="H13">
        <f>(C13*D13*E13)-H14</f>
        <v>18.251999999999999</v>
      </c>
      <c r="I13" t="s">
        <v>9</v>
      </c>
      <c r="K13" s="4">
        <f t="shared" si="2"/>
        <v>912.59999999999991</v>
      </c>
      <c r="L13" s="5"/>
    </row>
    <row r="14" spans="1:12" x14ac:dyDescent="0.25">
      <c r="B14" t="s">
        <v>18</v>
      </c>
      <c r="C14">
        <v>1.4</v>
      </c>
      <c r="D14">
        <v>0.9</v>
      </c>
      <c r="E14">
        <v>2.6</v>
      </c>
      <c r="F14">
        <f t="shared" si="1"/>
        <v>1.26</v>
      </c>
      <c r="G14" s="3" t="s">
        <v>8</v>
      </c>
      <c r="H14">
        <f>C14*D14*E14</f>
        <v>3.2760000000000002</v>
      </c>
      <c r="I14" t="s">
        <v>9</v>
      </c>
      <c r="K14" s="4">
        <f t="shared" si="2"/>
        <v>163.80000000000001</v>
      </c>
      <c r="L14" s="5"/>
    </row>
    <row r="15" spans="1:12" ht="15.75" thickBot="1" x14ac:dyDescent="0.3">
      <c r="B15" t="s">
        <v>19</v>
      </c>
      <c r="C15">
        <v>4.7</v>
      </c>
      <c r="D15">
        <v>1.75</v>
      </c>
      <c r="E15">
        <v>2.6</v>
      </c>
      <c r="F15">
        <f t="shared" si="1"/>
        <v>8.2249999999999996</v>
      </c>
      <c r="G15" s="3" t="s">
        <v>8</v>
      </c>
      <c r="H15">
        <f>C15*D15*E15</f>
        <v>21.385000000000002</v>
      </c>
      <c r="I15" t="s">
        <v>9</v>
      </c>
      <c r="K15" s="6">
        <f t="shared" si="2"/>
        <v>1069.25</v>
      </c>
      <c r="L15" s="7"/>
    </row>
    <row r="17" spans="1:4" x14ac:dyDescent="0.25">
      <c r="A17" t="s">
        <v>20</v>
      </c>
      <c r="B17">
        <v>1.5</v>
      </c>
      <c r="C17" t="s">
        <v>21</v>
      </c>
    </row>
    <row r="19" spans="1:4" x14ac:dyDescent="0.25">
      <c r="A19" t="s">
        <v>22</v>
      </c>
    </row>
    <row r="20" spans="1:4" x14ac:dyDescent="0.25">
      <c r="B20" t="s">
        <v>23</v>
      </c>
      <c r="C20">
        <v>20</v>
      </c>
      <c r="D20" s="3" t="s">
        <v>24</v>
      </c>
    </row>
    <row r="21" spans="1:4" x14ac:dyDescent="0.25">
      <c r="B21" t="s">
        <v>11</v>
      </c>
      <c r="C21">
        <v>20</v>
      </c>
      <c r="D21" s="3" t="s">
        <v>24</v>
      </c>
    </row>
    <row r="22" spans="1:4" x14ac:dyDescent="0.25">
      <c r="B22" t="s">
        <v>12</v>
      </c>
      <c r="C22">
        <v>18</v>
      </c>
      <c r="D22" s="3" t="s">
        <v>24</v>
      </c>
    </row>
    <row r="23" spans="1:4" x14ac:dyDescent="0.25">
      <c r="B23" t="s">
        <v>13</v>
      </c>
      <c r="C23">
        <v>19</v>
      </c>
      <c r="D23" s="3" t="s">
        <v>24</v>
      </c>
    </row>
    <row r="24" spans="1:4" x14ac:dyDescent="0.25">
      <c r="B24" t="s">
        <v>14</v>
      </c>
      <c r="C24">
        <v>19</v>
      </c>
      <c r="D24" s="3" t="s">
        <v>24</v>
      </c>
    </row>
    <row r="25" spans="1:4" x14ac:dyDescent="0.25">
      <c r="B25" t="s">
        <v>15</v>
      </c>
      <c r="C25">
        <v>19</v>
      </c>
      <c r="D25" s="3" t="s">
        <v>24</v>
      </c>
    </row>
    <row r="26" spans="1:4" x14ac:dyDescent="0.25">
      <c r="B26" t="s">
        <v>16</v>
      </c>
      <c r="C26">
        <v>19</v>
      </c>
      <c r="D26" s="3" t="s">
        <v>24</v>
      </c>
    </row>
    <row r="27" spans="1:4" x14ac:dyDescent="0.25">
      <c r="B27" t="s">
        <v>17</v>
      </c>
      <c r="C27">
        <v>22</v>
      </c>
      <c r="D27" s="3" t="s">
        <v>24</v>
      </c>
    </row>
    <row r="28" spans="1:4" x14ac:dyDescent="0.25">
      <c r="B28" t="s">
        <v>18</v>
      </c>
      <c r="C28">
        <v>20</v>
      </c>
      <c r="D28" s="3" t="s">
        <v>24</v>
      </c>
    </row>
    <row r="29" spans="1:4" x14ac:dyDescent="0.25">
      <c r="B29" t="s">
        <v>19</v>
      </c>
      <c r="C29">
        <v>20</v>
      </c>
      <c r="D29" s="3" t="s">
        <v>24</v>
      </c>
    </row>
    <row r="31" spans="1:4" x14ac:dyDescent="0.25">
      <c r="A31" t="s">
        <v>25</v>
      </c>
      <c r="B31">
        <v>-11</v>
      </c>
      <c r="C31" s="3" t="s">
        <v>24</v>
      </c>
    </row>
    <row r="33" spans="1:7" x14ac:dyDescent="0.25">
      <c r="A33" t="s">
        <v>26</v>
      </c>
      <c r="B33" t="s">
        <v>27</v>
      </c>
      <c r="C33">
        <f>$B$17*H5*(C20-$B$31)</f>
        <v>1523.3400000000001</v>
      </c>
      <c r="D33" s="3" t="s">
        <v>28</v>
      </c>
      <c r="F33">
        <f>C33+C33*$B$45/100</f>
        <v>1828.0080000000003</v>
      </c>
      <c r="G33" s="3" t="s">
        <v>28</v>
      </c>
    </row>
    <row r="34" spans="1:7" x14ac:dyDescent="0.25">
      <c r="B34" t="s">
        <v>10</v>
      </c>
      <c r="C34">
        <f>$B$17*H6*(C21-$B$31)</f>
        <v>1878.7860000000003</v>
      </c>
      <c r="D34" s="3" t="s">
        <v>28</v>
      </c>
      <c r="F34">
        <f>C34+C34*$B$45/100</f>
        <v>2254.5432000000005</v>
      </c>
      <c r="G34" s="3" t="s">
        <v>28</v>
      </c>
    </row>
    <row r="35" spans="1:7" x14ac:dyDescent="0.25">
      <c r="B35" t="s">
        <v>11</v>
      </c>
      <c r="C35">
        <f t="shared" ref="C35:C43" si="3">$B$17*H7*(C21-$B$31)</f>
        <v>1499.16</v>
      </c>
      <c r="D35" s="3" t="s">
        <v>28</v>
      </c>
      <c r="F35">
        <f t="shared" ref="F35:F43" si="4">C35+C35*$B$45/100</f>
        <v>1798.9920000000002</v>
      </c>
      <c r="G35" s="3" t="s">
        <v>28</v>
      </c>
    </row>
    <row r="36" spans="1:7" x14ac:dyDescent="0.25">
      <c r="B36" t="s">
        <v>12</v>
      </c>
      <c r="C36">
        <f t="shared" si="3"/>
        <v>1771.1459999999997</v>
      </c>
      <c r="D36" s="3" t="s">
        <v>28</v>
      </c>
      <c r="F36">
        <f t="shared" si="4"/>
        <v>2125.3751999999995</v>
      </c>
      <c r="G36" s="3" t="s">
        <v>28</v>
      </c>
    </row>
    <row r="37" spans="1:7" x14ac:dyDescent="0.25">
      <c r="B37" t="s">
        <v>13</v>
      </c>
      <c r="C37">
        <f t="shared" si="3"/>
        <v>1684.8000000000004</v>
      </c>
      <c r="D37" s="3" t="s">
        <v>28</v>
      </c>
      <c r="F37">
        <f t="shared" si="4"/>
        <v>2021.7600000000004</v>
      </c>
      <c r="G37" s="3" t="s">
        <v>28</v>
      </c>
    </row>
    <row r="38" spans="1:7" x14ac:dyDescent="0.25">
      <c r="B38" t="s">
        <v>14</v>
      </c>
      <c r="C38">
        <f t="shared" si="3"/>
        <v>1352.52</v>
      </c>
      <c r="D38" s="3" t="s">
        <v>28</v>
      </c>
      <c r="F38">
        <f t="shared" si="4"/>
        <v>1623.0239999999999</v>
      </c>
      <c r="G38" s="3" t="s">
        <v>28</v>
      </c>
    </row>
    <row r="39" spans="1:7" x14ac:dyDescent="0.25">
      <c r="B39" t="s">
        <v>15</v>
      </c>
      <c r="C39">
        <f t="shared" si="3"/>
        <v>1193.4000000000001</v>
      </c>
      <c r="D39" s="3" t="s">
        <v>28</v>
      </c>
      <c r="F39">
        <f t="shared" si="4"/>
        <v>1432.0800000000002</v>
      </c>
      <c r="G39" s="3" t="s">
        <v>28</v>
      </c>
    </row>
    <row r="40" spans="1:7" x14ac:dyDescent="0.25">
      <c r="B40" t="s">
        <v>16</v>
      </c>
      <c r="C40">
        <f t="shared" si="3"/>
        <v>1392.3000000000002</v>
      </c>
      <c r="D40" s="3" t="s">
        <v>28</v>
      </c>
      <c r="F40">
        <f t="shared" si="4"/>
        <v>1670.7600000000002</v>
      </c>
      <c r="G40" s="3" t="s">
        <v>28</v>
      </c>
    </row>
    <row r="41" spans="1:7" x14ac:dyDescent="0.25">
      <c r="B41" t="s">
        <v>17</v>
      </c>
      <c r="C41">
        <f t="shared" si="3"/>
        <v>903.47400000000005</v>
      </c>
      <c r="D41" s="3" t="s">
        <v>28</v>
      </c>
      <c r="F41">
        <f t="shared" si="4"/>
        <v>1084.1687999999999</v>
      </c>
      <c r="G41" s="3" t="s">
        <v>28</v>
      </c>
    </row>
    <row r="42" spans="1:7" x14ac:dyDescent="0.25">
      <c r="B42" t="s">
        <v>18</v>
      </c>
      <c r="C42">
        <f t="shared" si="3"/>
        <v>152.33400000000003</v>
      </c>
      <c r="D42" s="3" t="s">
        <v>28</v>
      </c>
      <c r="F42">
        <f t="shared" si="4"/>
        <v>182.80080000000004</v>
      </c>
      <c r="G42" s="3" t="s">
        <v>28</v>
      </c>
    </row>
    <row r="43" spans="1:7" x14ac:dyDescent="0.25">
      <c r="B43" t="s">
        <v>19</v>
      </c>
      <c r="C43">
        <f t="shared" si="3"/>
        <v>994.40250000000003</v>
      </c>
      <c r="D43" s="3" t="s">
        <v>28</v>
      </c>
      <c r="F43">
        <f t="shared" si="4"/>
        <v>1193.2829999999999</v>
      </c>
      <c r="G43" s="3" t="s">
        <v>28</v>
      </c>
    </row>
    <row r="45" spans="1:7" x14ac:dyDescent="0.25">
      <c r="A45" t="s">
        <v>29</v>
      </c>
      <c r="B45">
        <v>20</v>
      </c>
      <c r="C45" s="3" t="s">
        <v>30</v>
      </c>
    </row>
    <row r="47" spans="1:7" x14ac:dyDescent="0.25">
      <c r="A47" t="s">
        <v>31</v>
      </c>
      <c r="B47" t="s">
        <v>32</v>
      </c>
      <c r="C47" t="s">
        <v>33</v>
      </c>
    </row>
    <row r="48" spans="1:7" x14ac:dyDescent="0.25">
      <c r="B48" t="s">
        <v>27</v>
      </c>
      <c r="C48">
        <f t="shared" ref="C48" si="5">((75+65)/2)-C20</f>
        <v>50</v>
      </c>
    </row>
    <row r="49" spans="1:7" x14ac:dyDescent="0.25">
      <c r="B49" t="s">
        <v>10</v>
      </c>
      <c r="C49">
        <v>50</v>
      </c>
    </row>
    <row r="50" spans="1:7" x14ac:dyDescent="0.25">
      <c r="B50" t="s">
        <v>11</v>
      </c>
      <c r="C50">
        <f t="shared" ref="C50:C58" si="6">((75+65)/2)-C21</f>
        <v>50</v>
      </c>
    </row>
    <row r="51" spans="1:7" x14ac:dyDescent="0.25">
      <c r="B51" t="s">
        <v>12</v>
      </c>
      <c r="C51">
        <f t="shared" si="6"/>
        <v>52</v>
      </c>
    </row>
    <row r="52" spans="1:7" x14ac:dyDescent="0.25">
      <c r="B52" t="s">
        <v>13</v>
      </c>
      <c r="C52">
        <f t="shared" si="6"/>
        <v>51</v>
      </c>
    </row>
    <row r="53" spans="1:7" x14ac:dyDescent="0.25">
      <c r="B53" t="s">
        <v>14</v>
      </c>
      <c r="C53">
        <f t="shared" si="6"/>
        <v>51</v>
      </c>
    </row>
    <row r="54" spans="1:7" x14ac:dyDescent="0.25">
      <c r="B54" t="s">
        <v>15</v>
      </c>
      <c r="C54">
        <f t="shared" si="6"/>
        <v>51</v>
      </c>
    </row>
    <row r="55" spans="1:7" x14ac:dyDescent="0.25">
      <c r="B55" t="s">
        <v>16</v>
      </c>
      <c r="C55">
        <f t="shared" si="6"/>
        <v>51</v>
      </c>
    </row>
    <row r="56" spans="1:7" x14ac:dyDescent="0.25">
      <c r="B56" t="s">
        <v>17</v>
      </c>
      <c r="C56">
        <f t="shared" si="6"/>
        <v>48</v>
      </c>
    </row>
    <row r="57" spans="1:7" x14ac:dyDescent="0.25">
      <c r="B57" t="s">
        <v>18</v>
      </c>
      <c r="C57">
        <f t="shared" si="6"/>
        <v>50</v>
      </c>
    </row>
    <row r="58" spans="1:7" x14ac:dyDescent="0.25">
      <c r="B58" t="s">
        <v>19</v>
      </c>
      <c r="C58">
        <f t="shared" si="6"/>
        <v>50</v>
      </c>
    </row>
    <row r="60" spans="1:7" x14ac:dyDescent="0.25">
      <c r="A60" t="s">
        <v>34</v>
      </c>
      <c r="C60" t="s">
        <v>35</v>
      </c>
    </row>
    <row r="61" spans="1:7" x14ac:dyDescent="0.25">
      <c r="A61" t="s">
        <v>36</v>
      </c>
      <c r="B61" t="s">
        <v>27</v>
      </c>
      <c r="C61">
        <v>1932</v>
      </c>
      <c r="D61" s="3" t="s">
        <v>28</v>
      </c>
      <c r="G61" s="3"/>
    </row>
    <row r="62" spans="1:7" x14ac:dyDescent="0.25">
      <c r="B62" t="s">
        <v>10</v>
      </c>
      <c r="C62">
        <v>1932</v>
      </c>
      <c r="D62" s="3" t="s">
        <v>28</v>
      </c>
      <c r="G62" s="3"/>
    </row>
    <row r="63" spans="1:7" x14ac:dyDescent="0.25">
      <c r="B63" t="s">
        <v>11</v>
      </c>
      <c r="C63">
        <v>1728</v>
      </c>
      <c r="D63" s="3" t="s">
        <v>28</v>
      </c>
      <c r="G63" s="3"/>
    </row>
    <row r="64" spans="1:7" x14ac:dyDescent="0.25">
      <c r="B64" t="s">
        <v>37</v>
      </c>
      <c r="C64">
        <v>1037</v>
      </c>
      <c r="D64" s="3" t="s">
        <v>28</v>
      </c>
      <c r="G64" s="3"/>
    </row>
    <row r="65" spans="1:7" x14ac:dyDescent="0.25">
      <c r="B65" t="s">
        <v>38</v>
      </c>
      <c r="C65">
        <v>1037</v>
      </c>
      <c r="D65" s="3"/>
      <c r="G65" s="3"/>
    </row>
    <row r="66" spans="1:7" x14ac:dyDescent="0.25">
      <c r="B66" t="s">
        <v>13</v>
      </c>
      <c r="C66">
        <v>1901</v>
      </c>
      <c r="D66" s="3" t="s">
        <v>28</v>
      </c>
      <c r="G66" s="3"/>
    </row>
    <row r="67" spans="1:7" x14ac:dyDescent="0.25">
      <c r="B67" t="s">
        <v>14</v>
      </c>
      <c r="C67">
        <v>1555</v>
      </c>
      <c r="D67" s="3" t="s">
        <v>28</v>
      </c>
      <c r="G67" s="3"/>
    </row>
    <row r="68" spans="1:7" x14ac:dyDescent="0.25">
      <c r="B68" t="s">
        <v>15</v>
      </c>
      <c r="C68">
        <v>1382</v>
      </c>
      <c r="D68" s="3" t="s">
        <v>28</v>
      </c>
      <c r="G68" s="3"/>
    </row>
    <row r="69" spans="1:7" x14ac:dyDescent="0.25">
      <c r="B69" t="s">
        <v>16</v>
      </c>
      <c r="C69">
        <v>1644</v>
      </c>
      <c r="D69" s="3" t="s">
        <v>28</v>
      </c>
      <c r="G69" s="3"/>
    </row>
    <row r="70" spans="1:7" x14ac:dyDescent="0.25">
      <c r="B70" t="s">
        <v>17</v>
      </c>
      <c r="C70">
        <v>1224</v>
      </c>
      <c r="D70" s="3" t="s">
        <v>28</v>
      </c>
      <c r="G70" s="3"/>
    </row>
    <row r="71" spans="1:7" x14ac:dyDescent="0.25">
      <c r="B71" t="s">
        <v>19</v>
      </c>
      <c r="C71">
        <v>1210</v>
      </c>
      <c r="D71" s="3" t="s">
        <v>28</v>
      </c>
      <c r="G71" s="3"/>
    </row>
    <row r="72" spans="1:7" x14ac:dyDescent="0.25">
      <c r="B72" t="s">
        <v>39</v>
      </c>
      <c r="C72">
        <v>1836</v>
      </c>
      <c r="D72" s="3" t="s">
        <v>28</v>
      </c>
      <c r="G72" s="3"/>
    </row>
    <row r="73" spans="1:7" x14ac:dyDescent="0.25">
      <c r="B73" t="s">
        <v>40</v>
      </c>
      <c r="C73">
        <v>1555</v>
      </c>
      <c r="D73" s="3" t="s">
        <v>28</v>
      </c>
      <c r="G73" s="3"/>
    </row>
    <row r="75" spans="1:7" x14ac:dyDescent="0.25">
      <c r="A75" t="s">
        <v>41</v>
      </c>
      <c r="C75" t="s">
        <v>42</v>
      </c>
      <c r="F75" t="s">
        <v>43</v>
      </c>
    </row>
    <row r="76" spans="1:7" x14ac:dyDescent="0.25">
      <c r="B76" t="s">
        <v>27</v>
      </c>
      <c r="C76" s="8">
        <f>C61/1.16</f>
        <v>1665.5172413793105</v>
      </c>
      <c r="D76" s="3" t="s">
        <v>44</v>
      </c>
      <c r="F76" s="9">
        <f>C76/10</f>
        <v>166.55172413793105</v>
      </c>
      <c r="G76" s="3" t="s">
        <v>45</v>
      </c>
    </row>
    <row r="77" spans="1:7" x14ac:dyDescent="0.25">
      <c r="B77" t="s">
        <v>10</v>
      </c>
      <c r="C77" s="8">
        <f t="shared" ref="C77:C88" si="7">C62/1.16</f>
        <v>1665.5172413793105</v>
      </c>
      <c r="D77" s="3" t="s">
        <v>44</v>
      </c>
      <c r="F77" s="9">
        <f t="shared" ref="F77:F88" si="8">C77/10</f>
        <v>166.55172413793105</v>
      </c>
      <c r="G77" s="3" t="s">
        <v>45</v>
      </c>
    </row>
    <row r="78" spans="1:7" x14ac:dyDescent="0.25">
      <c r="B78" t="s">
        <v>11</v>
      </c>
      <c r="C78" s="8">
        <f t="shared" si="7"/>
        <v>1489.6551724137933</v>
      </c>
      <c r="D78" s="3" t="s">
        <v>44</v>
      </c>
      <c r="F78" s="9">
        <f t="shared" si="8"/>
        <v>148.96551724137933</v>
      </c>
      <c r="G78" s="3" t="s">
        <v>45</v>
      </c>
    </row>
    <row r="79" spans="1:7" x14ac:dyDescent="0.25">
      <c r="B79" t="s">
        <v>37</v>
      </c>
      <c r="C79" s="8">
        <f t="shared" si="7"/>
        <v>893.96551724137942</v>
      </c>
      <c r="D79" s="3" t="s">
        <v>44</v>
      </c>
      <c r="F79" s="9">
        <f t="shared" si="8"/>
        <v>89.396551724137936</v>
      </c>
      <c r="G79" s="3" t="s">
        <v>45</v>
      </c>
    </row>
    <row r="80" spans="1:7" x14ac:dyDescent="0.25">
      <c r="B80" t="s">
        <v>38</v>
      </c>
      <c r="C80" s="8">
        <f t="shared" si="7"/>
        <v>893.96551724137942</v>
      </c>
      <c r="D80" s="3" t="s">
        <v>44</v>
      </c>
      <c r="F80" s="9">
        <f t="shared" si="8"/>
        <v>89.396551724137936</v>
      </c>
      <c r="G80" s="3" t="s">
        <v>45</v>
      </c>
    </row>
    <row r="81" spans="1:7" x14ac:dyDescent="0.25">
      <c r="B81" t="s">
        <v>13</v>
      </c>
      <c r="C81" s="8">
        <f t="shared" si="7"/>
        <v>1638.793103448276</v>
      </c>
      <c r="D81" s="3" t="s">
        <v>44</v>
      </c>
      <c r="F81" s="9">
        <f t="shared" si="8"/>
        <v>163.87931034482762</v>
      </c>
      <c r="G81" s="3" t="s">
        <v>45</v>
      </c>
    </row>
    <row r="82" spans="1:7" x14ac:dyDescent="0.25">
      <c r="B82" t="s">
        <v>14</v>
      </c>
      <c r="C82" s="8">
        <f t="shared" si="7"/>
        <v>1340.5172413793105</v>
      </c>
      <c r="D82" s="3" t="s">
        <v>44</v>
      </c>
      <c r="F82" s="9">
        <f t="shared" si="8"/>
        <v>134.05172413793105</v>
      </c>
      <c r="G82" s="3" t="s">
        <v>45</v>
      </c>
    </row>
    <row r="83" spans="1:7" x14ac:dyDescent="0.25">
      <c r="B83" t="s">
        <v>15</v>
      </c>
      <c r="C83" s="8">
        <f t="shared" si="7"/>
        <v>1191.3793103448277</v>
      </c>
      <c r="D83" s="3" t="s">
        <v>44</v>
      </c>
      <c r="F83" s="9">
        <f t="shared" si="8"/>
        <v>119.13793103448276</v>
      </c>
      <c r="G83" s="3" t="s">
        <v>45</v>
      </c>
    </row>
    <row r="84" spans="1:7" x14ac:dyDescent="0.25">
      <c r="B84" t="s">
        <v>16</v>
      </c>
      <c r="C84" s="8">
        <f t="shared" si="7"/>
        <v>1417.2413793103449</v>
      </c>
      <c r="D84" s="3" t="s">
        <v>44</v>
      </c>
      <c r="F84" s="9">
        <f t="shared" si="8"/>
        <v>141.72413793103448</v>
      </c>
      <c r="G84" s="3" t="s">
        <v>45</v>
      </c>
    </row>
    <row r="85" spans="1:7" x14ac:dyDescent="0.25">
      <c r="B85" t="s">
        <v>17</v>
      </c>
      <c r="C85" s="8">
        <f t="shared" si="7"/>
        <v>1055.1724137931035</v>
      </c>
      <c r="D85" s="3" t="s">
        <v>44</v>
      </c>
      <c r="F85" s="9">
        <f t="shared" si="8"/>
        <v>105.51724137931035</v>
      </c>
      <c r="G85" s="3" t="s">
        <v>45</v>
      </c>
    </row>
    <row r="86" spans="1:7" x14ac:dyDescent="0.25">
      <c r="B86" t="s">
        <v>19</v>
      </c>
      <c r="C86" s="8">
        <f t="shared" si="7"/>
        <v>1043.1034482758621</v>
      </c>
      <c r="D86" s="3" t="s">
        <v>44</v>
      </c>
      <c r="F86" s="9">
        <f t="shared" si="8"/>
        <v>104.31034482758621</v>
      </c>
      <c r="G86" s="3" t="s">
        <v>45</v>
      </c>
    </row>
    <row r="87" spans="1:7" x14ac:dyDescent="0.25">
      <c r="B87" t="s">
        <v>39</v>
      </c>
      <c r="C87" s="8">
        <f t="shared" si="7"/>
        <v>1582.7586206896553</v>
      </c>
      <c r="D87" s="3" t="s">
        <v>44</v>
      </c>
      <c r="F87" s="9">
        <f t="shared" si="8"/>
        <v>158.27586206896552</v>
      </c>
      <c r="G87" s="3" t="s">
        <v>45</v>
      </c>
    </row>
    <row r="88" spans="1:7" x14ac:dyDescent="0.25">
      <c r="B88" t="s">
        <v>40</v>
      </c>
      <c r="C88" s="8">
        <f t="shared" si="7"/>
        <v>1340.5172413793105</v>
      </c>
      <c r="D88" s="3" t="s">
        <v>44</v>
      </c>
      <c r="F88" s="9">
        <f t="shared" si="8"/>
        <v>134.05172413793105</v>
      </c>
      <c r="G88" s="3" t="s">
        <v>45</v>
      </c>
    </row>
    <row r="90" spans="1:7" x14ac:dyDescent="0.25">
      <c r="A90" t="s">
        <v>46</v>
      </c>
      <c r="B90" t="s">
        <v>47</v>
      </c>
    </row>
    <row r="92" spans="1:7" x14ac:dyDescent="0.25">
      <c r="A92" t="s">
        <v>48</v>
      </c>
    </row>
    <row r="93" spans="1:7" x14ac:dyDescent="0.25">
      <c r="B93" t="s">
        <v>27</v>
      </c>
      <c r="C93" s="3" t="s">
        <v>49</v>
      </c>
    </row>
    <row r="94" spans="1:7" x14ac:dyDescent="0.25">
      <c r="B94" t="s">
        <v>10</v>
      </c>
      <c r="C94" s="3" t="s">
        <v>49</v>
      </c>
    </row>
    <row r="95" spans="1:7" x14ac:dyDescent="0.25">
      <c r="B95" t="s">
        <v>11</v>
      </c>
      <c r="C95" s="3" t="s">
        <v>49</v>
      </c>
    </row>
    <row r="96" spans="1:7" x14ac:dyDescent="0.25">
      <c r="B96" t="s">
        <v>37</v>
      </c>
      <c r="C96" s="3" t="s">
        <v>49</v>
      </c>
    </row>
    <row r="97" spans="1:3" x14ac:dyDescent="0.25">
      <c r="B97" t="s">
        <v>38</v>
      </c>
      <c r="C97" s="3" t="s">
        <v>49</v>
      </c>
    </row>
    <row r="98" spans="1:3" x14ac:dyDescent="0.25">
      <c r="B98" t="s">
        <v>13</v>
      </c>
      <c r="C98" s="3" t="s">
        <v>49</v>
      </c>
    </row>
    <row r="99" spans="1:3" x14ac:dyDescent="0.25">
      <c r="B99" t="s">
        <v>14</v>
      </c>
      <c r="C99" s="3" t="s">
        <v>49</v>
      </c>
    </row>
    <row r="100" spans="1:3" x14ac:dyDescent="0.25">
      <c r="B100" t="s">
        <v>15</v>
      </c>
      <c r="C100" s="3" t="s">
        <v>49</v>
      </c>
    </row>
    <row r="101" spans="1:3" x14ac:dyDescent="0.25">
      <c r="B101" t="s">
        <v>16</v>
      </c>
      <c r="C101" s="3" t="s">
        <v>49</v>
      </c>
    </row>
    <row r="102" spans="1:3" x14ac:dyDescent="0.25">
      <c r="B102" t="s">
        <v>17</v>
      </c>
      <c r="C102" s="3" t="s">
        <v>50</v>
      </c>
    </row>
    <row r="103" spans="1:3" x14ac:dyDescent="0.25">
      <c r="B103" t="s">
        <v>19</v>
      </c>
      <c r="C103" s="3" t="s">
        <v>49</v>
      </c>
    </row>
    <row r="104" spans="1:3" x14ac:dyDescent="0.25">
      <c r="B104" t="s">
        <v>39</v>
      </c>
      <c r="C104" s="3" t="s">
        <v>49</v>
      </c>
    </row>
    <row r="105" spans="1:3" x14ac:dyDescent="0.25">
      <c r="B105" t="s">
        <v>40</v>
      </c>
      <c r="C105" s="3" t="s">
        <v>49</v>
      </c>
    </row>
    <row r="107" spans="1:3" x14ac:dyDescent="0.25">
      <c r="A107" t="s">
        <v>51</v>
      </c>
    </row>
    <row r="108" spans="1:3" x14ac:dyDescent="0.25">
      <c r="B108" t="s">
        <v>27</v>
      </c>
      <c r="C108" s="10" t="s">
        <v>52</v>
      </c>
    </row>
    <row r="109" spans="1:3" x14ac:dyDescent="0.25">
      <c r="B109" t="s">
        <v>10</v>
      </c>
      <c r="C109" s="10" t="s">
        <v>52</v>
      </c>
    </row>
    <row r="110" spans="1:3" x14ac:dyDescent="0.25">
      <c r="B110" t="s">
        <v>11</v>
      </c>
      <c r="C110" s="10" t="s">
        <v>53</v>
      </c>
    </row>
    <row r="111" spans="1:3" x14ac:dyDescent="0.25">
      <c r="B111" t="s">
        <v>37</v>
      </c>
      <c r="C111" s="10" t="s">
        <v>53</v>
      </c>
    </row>
    <row r="112" spans="1:3" x14ac:dyDescent="0.25">
      <c r="B112" t="s">
        <v>38</v>
      </c>
      <c r="C112" s="10" t="s">
        <v>53</v>
      </c>
    </row>
    <row r="113" spans="1:8" x14ac:dyDescent="0.25">
      <c r="B113" t="s">
        <v>13</v>
      </c>
      <c r="C113" s="10" t="s">
        <v>53</v>
      </c>
    </row>
    <row r="114" spans="1:8" x14ac:dyDescent="0.25">
      <c r="B114" t="s">
        <v>14</v>
      </c>
      <c r="C114" s="10" t="s">
        <v>53</v>
      </c>
    </row>
    <row r="115" spans="1:8" x14ac:dyDescent="0.25">
      <c r="B115" t="s">
        <v>15</v>
      </c>
      <c r="C115" s="10" t="s">
        <v>53</v>
      </c>
    </row>
    <row r="116" spans="1:8" x14ac:dyDescent="0.25">
      <c r="B116" t="s">
        <v>16</v>
      </c>
      <c r="C116" s="10" t="s">
        <v>53</v>
      </c>
    </row>
    <row r="117" spans="1:8" x14ac:dyDescent="0.25">
      <c r="B117" t="s">
        <v>17</v>
      </c>
      <c r="C117" s="10" t="s">
        <v>53</v>
      </c>
    </row>
    <row r="118" spans="1:8" x14ac:dyDescent="0.25">
      <c r="B118" t="s">
        <v>19</v>
      </c>
      <c r="C118" s="10" t="s">
        <v>53</v>
      </c>
    </row>
    <row r="119" spans="1:8" x14ac:dyDescent="0.25">
      <c r="B119" t="s">
        <v>39</v>
      </c>
      <c r="C119" s="10" t="s">
        <v>53</v>
      </c>
    </row>
    <row r="120" spans="1:8" x14ac:dyDescent="0.25">
      <c r="B120" t="s">
        <v>40</v>
      </c>
      <c r="C120" s="10" t="s">
        <v>53</v>
      </c>
    </row>
    <row r="122" spans="1:8" x14ac:dyDescent="0.25">
      <c r="A122" t="s">
        <v>54</v>
      </c>
    </row>
    <row r="123" spans="1:8" x14ac:dyDescent="0.25">
      <c r="C123" s="10" t="s">
        <v>55</v>
      </c>
      <c r="D123" t="s">
        <v>56</v>
      </c>
      <c r="E123" t="s">
        <v>57</v>
      </c>
      <c r="F123" t="s">
        <v>58</v>
      </c>
      <c r="G123" t="s">
        <v>59</v>
      </c>
      <c r="H123" t="s">
        <v>60</v>
      </c>
    </row>
    <row r="124" spans="1:8" ht="15.75" thickBot="1" x14ac:dyDescent="0.3">
      <c r="B124" t="s">
        <v>27</v>
      </c>
      <c r="C124" s="11">
        <f>F76/1000/3600</f>
        <v>4.6264367816091959E-5</v>
      </c>
      <c r="D124" s="12">
        <f>C124/0.4</f>
        <v>1.1566091954022989E-4</v>
      </c>
      <c r="E124" s="12">
        <f>D124*4/3.1416</f>
        <v>1.472637121724343E-4</v>
      </c>
      <c r="F124">
        <f>SQRT(E124)</f>
        <v>1.2135226086580929E-2</v>
      </c>
      <c r="G124">
        <f>F124*1000</f>
        <v>12.135226086580928</v>
      </c>
      <c r="H124" s="13">
        <f>ROUNDUP(G124,0)</f>
        <v>13</v>
      </c>
    </row>
    <row r="125" spans="1:8" ht="15.75" thickBot="1" x14ac:dyDescent="0.3">
      <c r="B125" t="s">
        <v>10</v>
      </c>
      <c r="C125" s="11">
        <f t="shared" ref="C125:C136" si="9">F77/1000/3600</f>
        <v>4.6264367816091959E-5</v>
      </c>
      <c r="D125" s="12">
        <f t="shared" ref="D125:D136" si="10">C125/0.4</f>
        <v>1.1566091954022989E-4</v>
      </c>
      <c r="E125" s="12">
        <f t="shared" ref="E125:E136" si="11">D125*4/3.1416</f>
        <v>1.472637121724343E-4</v>
      </c>
      <c r="F125">
        <f t="shared" ref="F125:F136" si="12">SQRT(E125)</f>
        <v>1.2135226086580929E-2</v>
      </c>
      <c r="G125">
        <f t="shared" ref="G125:G136" si="13">F125*1000</f>
        <v>12.135226086580928</v>
      </c>
      <c r="H125" s="13">
        <f t="shared" ref="H125:H136" si="14">ROUNDUP(G125,0)</f>
        <v>13</v>
      </c>
    </row>
    <row r="126" spans="1:8" ht="15.75" thickBot="1" x14ac:dyDescent="0.3">
      <c r="B126" t="s">
        <v>11</v>
      </c>
      <c r="C126" s="11">
        <f t="shared" si="9"/>
        <v>4.1379310344827593E-5</v>
      </c>
      <c r="D126" s="12">
        <f t="shared" si="10"/>
        <v>1.0344827586206898E-4</v>
      </c>
      <c r="E126" s="12">
        <f t="shared" si="11"/>
        <v>1.3171412765733255E-4</v>
      </c>
      <c r="F126">
        <f t="shared" si="12"/>
        <v>1.1476677553078353E-2</v>
      </c>
      <c r="G126">
        <f t="shared" si="13"/>
        <v>11.476677553078353</v>
      </c>
      <c r="H126" s="13">
        <f t="shared" si="14"/>
        <v>12</v>
      </c>
    </row>
    <row r="127" spans="1:8" ht="15.75" thickBot="1" x14ac:dyDescent="0.3">
      <c r="B127" t="s">
        <v>37</v>
      </c>
      <c r="C127" s="11">
        <f t="shared" si="9"/>
        <v>2.4832375478927205E-5</v>
      </c>
      <c r="D127" s="12">
        <f t="shared" si="10"/>
        <v>6.2080938697318011E-5</v>
      </c>
      <c r="E127" s="12">
        <f t="shared" si="11"/>
        <v>7.9043721285100598E-5</v>
      </c>
      <c r="F127">
        <f t="shared" si="12"/>
        <v>8.8906535915589807E-3</v>
      </c>
      <c r="G127">
        <f t="shared" si="13"/>
        <v>8.8906535915589799</v>
      </c>
      <c r="H127" s="13">
        <f t="shared" si="14"/>
        <v>9</v>
      </c>
    </row>
    <row r="128" spans="1:8" ht="15.75" thickBot="1" x14ac:dyDescent="0.3">
      <c r="B128" t="s">
        <v>38</v>
      </c>
      <c r="C128" s="11">
        <f t="shared" si="9"/>
        <v>2.4832375478927205E-5</v>
      </c>
      <c r="D128" s="12">
        <f t="shared" si="10"/>
        <v>6.2080938697318011E-5</v>
      </c>
      <c r="E128" s="12">
        <f t="shared" si="11"/>
        <v>7.9043721285100598E-5</v>
      </c>
      <c r="F128">
        <f t="shared" si="12"/>
        <v>8.8906535915589807E-3</v>
      </c>
      <c r="G128">
        <f t="shared" si="13"/>
        <v>8.8906535915589799</v>
      </c>
      <c r="H128" s="13">
        <f t="shared" si="14"/>
        <v>9</v>
      </c>
    </row>
    <row r="129" spans="1:8" ht="15.75" thickBot="1" x14ac:dyDescent="0.3">
      <c r="B129" t="s">
        <v>13</v>
      </c>
      <c r="C129" s="11">
        <f t="shared" si="9"/>
        <v>4.5522030651341005E-5</v>
      </c>
      <c r="D129" s="12">
        <f t="shared" si="10"/>
        <v>1.1380507662835251E-4</v>
      </c>
      <c r="E129" s="12">
        <f t="shared" si="11"/>
        <v>1.4490078511376688E-4</v>
      </c>
      <c r="F129">
        <f t="shared" si="12"/>
        <v>1.2037474199921131E-2</v>
      </c>
      <c r="G129">
        <f t="shared" si="13"/>
        <v>12.037474199921132</v>
      </c>
      <c r="H129" s="13">
        <f t="shared" si="14"/>
        <v>13</v>
      </c>
    </row>
    <row r="130" spans="1:8" ht="15.75" thickBot="1" x14ac:dyDescent="0.3">
      <c r="B130" t="s">
        <v>14</v>
      </c>
      <c r="C130" s="11">
        <f t="shared" si="9"/>
        <v>3.7236590038314175E-5</v>
      </c>
      <c r="D130" s="12">
        <f t="shared" si="10"/>
        <v>9.3091475095785433E-5</v>
      </c>
      <c r="E130" s="12">
        <f t="shared" si="11"/>
        <v>1.1852747020089818E-4</v>
      </c>
      <c r="F130">
        <f t="shared" si="12"/>
        <v>1.0887032203539135E-2</v>
      </c>
      <c r="G130">
        <f t="shared" si="13"/>
        <v>10.887032203539135</v>
      </c>
      <c r="H130" s="13">
        <f t="shared" si="14"/>
        <v>11</v>
      </c>
    </row>
    <row r="131" spans="1:8" ht="15.75" thickBot="1" x14ac:dyDescent="0.3">
      <c r="B131" t="s">
        <v>15</v>
      </c>
      <c r="C131" s="11">
        <f t="shared" si="9"/>
        <v>3.3093869731800769E-5</v>
      </c>
      <c r="D131" s="12">
        <f t="shared" si="10"/>
        <v>8.2734674329501917E-5</v>
      </c>
      <c r="E131" s="12">
        <f t="shared" si="11"/>
        <v>1.0534081274446386E-4</v>
      </c>
      <c r="F131">
        <f t="shared" si="12"/>
        <v>1.0263567252396404E-2</v>
      </c>
      <c r="G131">
        <f t="shared" si="13"/>
        <v>10.263567252396404</v>
      </c>
      <c r="H131" s="13">
        <f t="shared" si="14"/>
        <v>11</v>
      </c>
    </row>
    <row r="132" spans="1:8" ht="15.75" thickBot="1" x14ac:dyDescent="0.3">
      <c r="B132" t="s">
        <v>16</v>
      </c>
      <c r="C132" s="11">
        <f t="shared" si="9"/>
        <v>3.9367816091954022E-5</v>
      </c>
      <c r="D132" s="12">
        <f t="shared" si="10"/>
        <v>9.8419540229885045E-5</v>
      </c>
      <c r="E132" s="12">
        <f t="shared" si="11"/>
        <v>1.2531135756287885E-4</v>
      </c>
      <c r="F132">
        <f t="shared" si="12"/>
        <v>1.1194255560906176E-2</v>
      </c>
      <c r="G132">
        <f t="shared" si="13"/>
        <v>11.194255560906177</v>
      </c>
      <c r="H132" s="13">
        <f t="shared" si="14"/>
        <v>12</v>
      </c>
    </row>
    <row r="133" spans="1:8" ht="15.75" thickBot="1" x14ac:dyDescent="0.3">
      <c r="B133" t="s">
        <v>17</v>
      </c>
      <c r="C133" s="11">
        <f t="shared" si="9"/>
        <v>2.9310344827586206E-5</v>
      </c>
      <c r="D133" s="12">
        <f t="shared" si="10"/>
        <v>7.3275862068965508E-5</v>
      </c>
      <c r="E133" s="12">
        <f t="shared" si="11"/>
        <v>9.3297507090610535E-5</v>
      </c>
      <c r="F133">
        <f t="shared" si="12"/>
        <v>9.6590634686086699E-3</v>
      </c>
      <c r="G133">
        <f t="shared" si="13"/>
        <v>9.6590634686086698</v>
      </c>
      <c r="H133" s="13">
        <f t="shared" si="14"/>
        <v>10</v>
      </c>
    </row>
    <row r="134" spans="1:8" ht="15.75" thickBot="1" x14ac:dyDescent="0.3">
      <c r="B134" t="s">
        <v>19</v>
      </c>
      <c r="C134" s="11">
        <f t="shared" si="9"/>
        <v>2.8975095785440614E-5</v>
      </c>
      <c r="D134" s="12">
        <f t="shared" si="10"/>
        <v>7.2437739463601528E-5</v>
      </c>
      <c r="E134" s="12">
        <f t="shared" si="11"/>
        <v>9.2230378741534923E-5</v>
      </c>
      <c r="F134">
        <f t="shared" si="12"/>
        <v>9.603664859913371E-3</v>
      </c>
      <c r="G134">
        <f t="shared" si="13"/>
        <v>9.6036648599133709</v>
      </c>
      <c r="H134" s="13">
        <f t="shared" si="14"/>
        <v>10</v>
      </c>
    </row>
    <row r="135" spans="1:8" ht="15.75" thickBot="1" x14ac:dyDescent="0.3">
      <c r="B135" t="s">
        <v>39</v>
      </c>
      <c r="C135" s="11">
        <f t="shared" si="9"/>
        <v>4.3965517241379309E-5</v>
      </c>
      <c r="D135" s="12">
        <f t="shared" si="10"/>
        <v>1.0991379310344826E-4</v>
      </c>
      <c r="E135" s="12">
        <f t="shared" si="11"/>
        <v>1.399462606359158E-4</v>
      </c>
      <c r="F135">
        <f t="shared" si="12"/>
        <v>1.1829888445624321E-2</v>
      </c>
      <c r="G135">
        <f t="shared" si="13"/>
        <v>11.82988844562432</v>
      </c>
      <c r="H135" s="13">
        <f t="shared" si="14"/>
        <v>12</v>
      </c>
    </row>
    <row r="136" spans="1:8" ht="15.75" thickBot="1" x14ac:dyDescent="0.3">
      <c r="B136" t="s">
        <v>40</v>
      </c>
      <c r="C136" s="11">
        <f t="shared" si="9"/>
        <v>3.7236590038314175E-5</v>
      </c>
      <c r="D136" s="12">
        <f t="shared" si="10"/>
        <v>9.3091475095785433E-5</v>
      </c>
      <c r="E136" s="12">
        <f t="shared" si="11"/>
        <v>1.1852747020089818E-4</v>
      </c>
      <c r="F136">
        <f t="shared" si="12"/>
        <v>1.0887032203539135E-2</v>
      </c>
      <c r="G136">
        <f t="shared" si="13"/>
        <v>10.887032203539135</v>
      </c>
      <c r="H136" s="13">
        <f t="shared" si="14"/>
        <v>11</v>
      </c>
    </row>
    <row r="137" spans="1:8" x14ac:dyDescent="0.25">
      <c r="C137" s="11"/>
      <c r="D137" s="12"/>
      <c r="E137" s="12"/>
    </row>
    <row r="139" spans="1:8" ht="15.75" thickBot="1" x14ac:dyDescent="0.3"/>
    <row r="140" spans="1:8" x14ac:dyDescent="0.25">
      <c r="B140" s="14" t="s">
        <v>61</v>
      </c>
      <c r="C140" s="15" t="s">
        <v>55</v>
      </c>
      <c r="D140" s="16" t="s">
        <v>56</v>
      </c>
      <c r="E140" s="16" t="s">
        <v>57</v>
      </c>
      <c r="F140" s="16" t="s">
        <v>58</v>
      </c>
      <c r="G140" s="16" t="s">
        <v>59</v>
      </c>
      <c r="H140" s="17" t="s">
        <v>60</v>
      </c>
    </row>
    <row r="141" spans="1:8" ht="15.75" thickBot="1" x14ac:dyDescent="0.3">
      <c r="B141" s="18">
        <v>1722</v>
      </c>
      <c r="C141" s="19">
        <f>B141/1000/3600</f>
        <v>4.7833333333333332E-4</v>
      </c>
      <c r="D141" s="20">
        <f>C141/0.5</f>
        <v>9.5666666666666665E-4</v>
      </c>
      <c r="E141" s="20">
        <f>D141*4/3.1416</f>
        <v>1.2180629827688652E-3</v>
      </c>
      <c r="F141" s="21">
        <f>SQRT(E141)</f>
        <v>3.4900759057201969E-2</v>
      </c>
      <c r="G141" s="21">
        <f>F141*1000</f>
        <v>34.900759057201967</v>
      </c>
      <c r="H141" s="13">
        <f>ROUNDUP(G141,0)</f>
        <v>35</v>
      </c>
    </row>
    <row r="143" spans="1:8" x14ac:dyDescent="0.25">
      <c r="A143" t="s">
        <v>62</v>
      </c>
    </row>
    <row r="144" spans="1:8" x14ac:dyDescent="0.25">
      <c r="B144" t="s">
        <v>63</v>
      </c>
      <c r="C144">
        <f>C145*C146*C147</f>
        <v>15071.472000000002</v>
      </c>
      <c r="D144" t="s">
        <v>28</v>
      </c>
    </row>
    <row r="145" spans="2:4" x14ac:dyDescent="0.25">
      <c r="B145" t="s">
        <v>64</v>
      </c>
      <c r="C145">
        <f>SUM(H5:H15)</f>
        <v>313.98900000000003</v>
      </c>
      <c r="D145" t="s">
        <v>9</v>
      </c>
    </row>
    <row r="146" spans="2:4" x14ac:dyDescent="0.25">
      <c r="B146" t="s">
        <v>65</v>
      </c>
      <c r="C146">
        <v>1.5</v>
      </c>
    </row>
    <row r="147" spans="2:4" x14ac:dyDescent="0.25">
      <c r="B147" t="s">
        <v>66</v>
      </c>
      <c r="C147">
        <f>21+11</f>
        <v>32</v>
      </c>
    </row>
  </sheetData>
  <pageMargins left="0.7" right="0.7" top="0.75" bottom="0.75" header="0.3" footer="0.3"/>
  <pageSetup paperSize="9" scale="7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Etude - Chauffage</vt:lpstr>
      <vt:lpstr>'Etude - Chauffage'!Zone_d_impression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</dc:creator>
  <cp:lastModifiedBy>ced</cp:lastModifiedBy>
  <dcterms:created xsi:type="dcterms:W3CDTF">2017-03-10T19:33:26Z</dcterms:created>
  <dcterms:modified xsi:type="dcterms:W3CDTF">2017-03-10T19:35:09Z</dcterms:modified>
</cp:coreProperties>
</file>